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5 Маймакса, Ломоносов, ВФ\Внесение изменений 2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DF34" i="3" l="1"/>
  <c r="DE34" i="3"/>
  <c r="DD34" i="3"/>
  <c r="DC27" i="3"/>
  <c r="DC28" i="3"/>
  <c r="DC29" i="3"/>
  <c r="DC30" i="3"/>
  <c r="DC31" i="3"/>
  <c r="DC32" i="3"/>
  <c r="DC26" i="3"/>
  <c r="DC23" i="3"/>
  <c r="DC24" i="3"/>
  <c r="DC22" i="3"/>
  <c r="DC14" i="3"/>
  <c r="DC15" i="3"/>
  <c r="DC16" i="3"/>
  <c r="DC17" i="3"/>
  <c r="DC18" i="3"/>
  <c r="DC19" i="3"/>
  <c r="DC13" i="3"/>
  <c r="DC21" i="3" l="1"/>
  <c r="DC25" i="3"/>
  <c r="DB27" i="3" l="1"/>
  <c r="DB28" i="3"/>
  <c r="DB29" i="3"/>
  <c r="DB30" i="3"/>
  <c r="DB31" i="3"/>
  <c r="DB32" i="3"/>
  <c r="DB26" i="3"/>
  <c r="DB23" i="3"/>
  <c r="DB24" i="3"/>
  <c r="DB22" i="3"/>
  <c r="DB14" i="3"/>
  <c r="DB15" i="3"/>
  <c r="DB16" i="3"/>
  <c r="DB17" i="3"/>
  <c r="DB18" i="3"/>
  <c r="DB19" i="3"/>
  <c r="DB13" i="3"/>
  <c r="DA25" i="3"/>
  <c r="DA21" i="3"/>
  <c r="DA12" i="3"/>
  <c r="DB12" i="3" l="1"/>
  <c r="DB25" i="3"/>
  <c r="DB21" i="3"/>
  <c r="DB34" i="3"/>
  <c r="DB36" i="3" s="1"/>
  <c r="CW32" i="3" l="1"/>
  <c r="CW18" i="3"/>
  <c r="CW17" i="3"/>
  <c r="CW15" i="3"/>
  <c r="CW14" i="3" s="1"/>
  <c r="CX33" i="3"/>
  <c r="CQ32" i="3"/>
  <c r="CQ18" i="3"/>
  <c r="CQ17" i="3"/>
  <c r="CQ15" i="3"/>
  <c r="CH10" i="3"/>
  <c r="CI10" i="3"/>
  <c r="CJ10" i="3"/>
  <c r="CJ9" i="3" s="1"/>
  <c r="CK10" i="3"/>
  <c r="CL10" i="3"/>
  <c r="CM10" i="3"/>
  <c r="CN10" i="3"/>
  <c r="CN9" i="3" s="1"/>
  <c r="CH11" i="3"/>
  <c r="CI11" i="3"/>
  <c r="CJ11" i="3"/>
  <c r="CK11" i="3"/>
  <c r="CL11" i="3"/>
  <c r="CM11" i="3"/>
  <c r="CN11" i="3"/>
  <c r="CH15" i="3"/>
  <c r="CI15" i="3"/>
  <c r="CJ15" i="3"/>
  <c r="CK15" i="3"/>
  <c r="CL15" i="3"/>
  <c r="CM15" i="3"/>
  <c r="CN15" i="3"/>
  <c r="CH16" i="3"/>
  <c r="CI16" i="3"/>
  <c r="CJ16" i="3"/>
  <c r="CK16" i="3"/>
  <c r="CL16" i="3"/>
  <c r="CM16" i="3"/>
  <c r="CN16" i="3"/>
  <c r="CH17" i="3"/>
  <c r="CI17" i="3"/>
  <c r="CJ17" i="3"/>
  <c r="CK17" i="3"/>
  <c r="CL17" i="3"/>
  <c r="CM17" i="3"/>
  <c r="CN17" i="3"/>
  <c r="CH18" i="3"/>
  <c r="CI18" i="3"/>
  <c r="CJ18" i="3"/>
  <c r="CK18" i="3"/>
  <c r="CL18" i="3"/>
  <c r="CM18" i="3"/>
  <c r="CN18" i="3"/>
  <c r="CH19" i="3"/>
  <c r="CI19" i="3"/>
  <c r="CJ19" i="3"/>
  <c r="CK19" i="3"/>
  <c r="CL19" i="3"/>
  <c r="CM19" i="3"/>
  <c r="CN19" i="3"/>
  <c r="CH20" i="3"/>
  <c r="CI20" i="3"/>
  <c r="CJ20" i="3"/>
  <c r="CK20" i="3"/>
  <c r="CL20" i="3"/>
  <c r="CM20" i="3"/>
  <c r="CN20" i="3"/>
  <c r="CH23" i="3"/>
  <c r="CI23" i="3"/>
  <c r="CJ23" i="3"/>
  <c r="CK23" i="3"/>
  <c r="CL23" i="3"/>
  <c r="CM23" i="3"/>
  <c r="CN23" i="3"/>
  <c r="CH24" i="3"/>
  <c r="CI24" i="3"/>
  <c r="CJ24" i="3"/>
  <c r="CK24" i="3"/>
  <c r="CL24" i="3"/>
  <c r="CM24" i="3"/>
  <c r="CN24" i="3"/>
  <c r="CH25" i="3"/>
  <c r="CI25" i="3"/>
  <c r="CJ25" i="3"/>
  <c r="CK25" i="3"/>
  <c r="CL25" i="3"/>
  <c r="CM25" i="3"/>
  <c r="CN25" i="3"/>
  <c r="CH27" i="3"/>
  <c r="CI27" i="3"/>
  <c r="CJ27" i="3"/>
  <c r="CK27" i="3"/>
  <c r="CL27" i="3"/>
  <c r="CM27" i="3"/>
  <c r="CN27" i="3"/>
  <c r="CH28" i="3"/>
  <c r="CI28" i="3"/>
  <c r="CJ28" i="3"/>
  <c r="CK28" i="3"/>
  <c r="CL28" i="3"/>
  <c r="CM28" i="3"/>
  <c r="CN28" i="3"/>
  <c r="CH29" i="3"/>
  <c r="CI29" i="3"/>
  <c r="CJ29" i="3"/>
  <c r="CK29" i="3"/>
  <c r="CL29" i="3"/>
  <c r="CM29" i="3"/>
  <c r="CN29" i="3"/>
  <c r="CH30" i="3"/>
  <c r="CI30" i="3"/>
  <c r="CJ30" i="3"/>
  <c r="CK30" i="3"/>
  <c r="CL30" i="3"/>
  <c r="CM30" i="3"/>
  <c r="CN30" i="3"/>
  <c r="CH31" i="3"/>
  <c r="CI31" i="3"/>
  <c r="CJ31" i="3"/>
  <c r="CK31" i="3"/>
  <c r="CL31" i="3"/>
  <c r="CM31" i="3"/>
  <c r="CN31" i="3"/>
  <c r="CH33" i="3"/>
  <c r="CI33" i="3"/>
  <c r="CJ33" i="3"/>
  <c r="CK33" i="3"/>
  <c r="BX33" i="3"/>
  <c r="BY33" i="3"/>
  <c r="BZ33" i="3"/>
  <c r="CA33" i="3"/>
  <c r="CB33" i="3"/>
  <c r="CC33" i="3"/>
  <c r="BW33" i="3"/>
  <c r="BY10" i="3"/>
  <c r="BZ10" i="3"/>
  <c r="CA10" i="3"/>
  <c r="BY11" i="3"/>
  <c r="BZ11" i="3"/>
  <c r="CA11" i="3"/>
  <c r="BY15" i="3"/>
  <c r="BZ15" i="3"/>
  <c r="CA15" i="3"/>
  <c r="BY16" i="3"/>
  <c r="BZ16" i="3"/>
  <c r="CA16" i="3"/>
  <c r="BY17" i="3"/>
  <c r="BZ17" i="3"/>
  <c r="CA17" i="3"/>
  <c r="BY18" i="3"/>
  <c r="BZ18" i="3"/>
  <c r="CA18" i="3"/>
  <c r="BY19" i="3"/>
  <c r="BZ19" i="3"/>
  <c r="CA19" i="3"/>
  <c r="BY20" i="3"/>
  <c r="BZ20" i="3"/>
  <c r="CA20" i="3"/>
  <c r="BY21" i="3"/>
  <c r="BZ21" i="3"/>
  <c r="CA21" i="3"/>
  <c r="BY23" i="3"/>
  <c r="BZ23" i="3"/>
  <c r="CA23" i="3"/>
  <c r="BY24" i="3"/>
  <c r="BZ24" i="3"/>
  <c r="CA24" i="3"/>
  <c r="BY25" i="3"/>
  <c r="BZ25" i="3"/>
  <c r="CA25" i="3"/>
  <c r="BY27" i="3"/>
  <c r="BZ27" i="3"/>
  <c r="CA27" i="3"/>
  <c r="BY28" i="3"/>
  <c r="BZ28" i="3"/>
  <c r="CA28" i="3"/>
  <c r="BY29" i="3"/>
  <c r="BZ29" i="3"/>
  <c r="CA29" i="3"/>
  <c r="BY30" i="3"/>
  <c r="BZ30" i="3"/>
  <c r="CA30" i="3"/>
  <c r="BY31" i="3"/>
  <c r="BZ31" i="3"/>
  <c r="CA31" i="3"/>
  <c r="BU10" i="3"/>
  <c r="BV10" i="3"/>
  <c r="BW10" i="3"/>
  <c r="BX10" i="3"/>
  <c r="CB10" i="3"/>
  <c r="CC10" i="3"/>
  <c r="BU11" i="3"/>
  <c r="BV11" i="3"/>
  <c r="BW11" i="3"/>
  <c r="BX11" i="3"/>
  <c r="CB11" i="3"/>
  <c r="CC11" i="3"/>
  <c r="BU15" i="3"/>
  <c r="BV15" i="3"/>
  <c r="BW15" i="3"/>
  <c r="BX15" i="3"/>
  <c r="CB15" i="3"/>
  <c r="CC15" i="3"/>
  <c r="BU16" i="3"/>
  <c r="BV16" i="3"/>
  <c r="BW16" i="3"/>
  <c r="BX16" i="3"/>
  <c r="CB16" i="3"/>
  <c r="CC16" i="3"/>
  <c r="BU17" i="3"/>
  <c r="BV17" i="3"/>
  <c r="BW17" i="3"/>
  <c r="BX17" i="3"/>
  <c r="CB17" i="3"/>
  <c r="CC17" i="3"/>
  <c r="BU18" i="3"/>
  <c r="BV18" i="3"/>
  <c r="BW18" i="3"/>
  <c r="BX18" i="3"/>
  <c r="CB18" i="3"/>
  <c r="CC18" i="3"/>
  <c r="BU19" i="3"/>
  <c r="BV19" i="3"/>
  <c r="BW19" i="3"/>
  <c r="BX19" i="3"/>
  <c r="CB19" i="3"/>
  <c r="CC19" i="3"/>
  <c r="BU20" i="3"/>
  <c r="BV20" i="3"/>
  <c r="BW20" i="3"/>
  <c r="BX20" i="3"/>
  <c r="CB20" i="3"/>
  <c r="CC20" i="3"/>
  <c r="BU21" i="3"/>
  <c r="BV21" i="3"/>
  <c r="BW21" i="3"/>
  <c r="BX21" i="3"/>
  <c r="CB21" i="3"/>
  <c r="CC21" i="3"/>
  <c r="BU23" i="3"/>
  <c r="BV23" i="3"/>
  <c r="BW23" i="3"/>
  <c r="BX23" i="3"/>
  <c r="CB23" i="3"/>
  <c r="CC23" i="3"/>
  <c r="BU24" i="3"/>
  <c r="BV24" i="3"/>
  <c r="BW24" i="3"/>
  <c r="BX24" i="3"/>
  <c r="CB24" i="3"/>
  <c r="CC24" i="3"/>
  <c r="BU25" i="3"/>
  <c r="BV25" i="3"/>
  <c r="BW25" i="3"/>
  <c r="BX25" i="3"/>
  <c r="CB25" i="3"/>
  <c r="CC25" i="3"/>
  <c r="BU27" i="3"/>
  <c r="BV27" i="3"/>
  <c r="BW27" i="3"/>
  <c r="BX27" i="3"/>
  <c r="CB27" i="3"/>
  <c r="CC27" i="3"/>
  <c r="BU28" i="3"/>
  <c r="BV28" i="3"/>
  <c r="BW28" i="3"/>
  <c r="BX28" i="3"/>
  <c r="CB28" i="3"/>
  <c r="CC28" i="3"/>
  <c r="BU29" i="3"/>
  <c r="BV29" i="3"/>
  <c r="BW29" i="3"/>
  <c r="BX29" i="3"/>
  <c r="CB29" i="3"/>
  <c r="CC29" i="3"/>
  <c r="BU30" i="3"/>
  <c r="BV30" i="3"/>
  <c r="BW30" i="3"/>
  <c r="BX30" i="3"/>
  <c r="CB30" i="3"/>
  <c r="CC30" i="3"/>
  <c r="BU31" i="3"/>
  <c r="BV31" i="3"/>
  <c r="BW31" i="3"/>
  <c r="BX31" i="3"/>
  <c r="CB31" i="3"/>
  <c r="CC31" i="3"/>
  <c r="BP10" i="3"/>
  <c r="BP11" i="3"/>
  <c r="BP14" i="3"/>
  <c r="BP17" i="3"/>
  <c r="BP18" i="3"/>
  <c r="BP19" i="3"/>
  <c r="BP20" i="3"/>
  <c r="BP23" i="3"/>
  <c r="BP24" i="3"/>
  <c r="BP25" i="3"/>
  <c r="BP27" i="3"/>
  <c r="BP28" i="3"/>
  <c r="BP29" i="3"/>
  <c r="BP30" i="3"/>
  <c r="BP31" i="3"/>
  <c r="BO20" i="3"/>
  <c r="BM20" i="3"/>
  <c r="BL20" i="3"/>
  <c r="AZ33" i="3"/>
  <c r="BA33" i="3"/>
  <c r="BB33" i="3"/>
  <c r="AY33" i="3"/>
  <c r="BL33" i="3"/>
  <c r="BM10" i="3"/>
  <c r="BM11" i="3"/>
  <c r="BM14" i="3"/>
  <c r="BM17" i="3"/>
  <c r="BM18" i="3"/>
  <c r="BM19" i="3"/>
  <c r="BM23" i="3"/>
  <c r="BM24" i="3"/>
  <c r="BM25" i="3"/>
  <c r="BM27" i="3"/>
  <c r="BM28" i="3"/>
  <c r="BM29" i="3"/>
  <c r="BM30" i="3"/>
  <c r="BM31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AN32" i="3"/>
  <c r="AO32" i="3" s="1"/>
  <c r="AO20" i="3"/>
  <c r="AN16" i="3"/>
  <c r="AO16" i="3" s="1"/>
  <c r="AN15" i="3"/>
  <c r="AO15" i="3" s="1"/>
  <c r="AN13" i="3"/>
  <c r="AL32" i="3"/>
  <c r="AL16" i="3"/>
  <c r="AM16" i="3" s="1"/>
  <c r="AL15" i="3"/>
  <c r="AM15" i="3" s="1"/>
  <c r="AL13" i="3"/>
  <c r="AM13" i="3" s="1"/>
  <c r="AM32" i="3"/>
  <c r="AM20" i="3"/>
  <c r="CL9" i="3" l="1"/>
  <c r="CH9" i="3"/>
  <c r="BZ22" i="3"/>
  <c r="BY9" i="3"/>
  <c r="BZ9" i="3"/>
  <c r="CM9" i="3"/>
  <c r="CK9" i="3"/>
  <c r="CN22" i="3"/>
  <c r="CN14" i="3"/>
  <c r="CN26" i="3"/>
  <c r="CM26" i="3"/>
  <c r="CM22" i="3"/>
  <c r="CM14" i="3"/>
  <c r="CL22" i="3"/>
  <c r="CL14" i="3"/>
  <c r="CL26" i="3"/>
  <c r="CK22" i="3"/>
  <c r="CK14" i="3"/>
  <c r="CK26" i="3"/>
  <c r="CJ22" i="3"/>
  <c r="CJ14" i="3"/>
  <c r="CJ26" i="3"/>
  <c r="CI26" i="3"/>
  <c r="CI22" i="3"/>
  <c r="CI14" i="3"/>
  <c r="CI9" i="3"/>
  <c r="CH22" i="3"/>
  <c r="CH14" i="3"/>
  <c r="CH26" i="3"/>
  <c r="AN12" i="3"/>
  <c r="BH9" i="3"/>
  <c r="BF9" i="3"/>
  <c r="BD9" i="3"/>
  <c r="BB9" i="3"/>
  <c r="AZ9" i="3"/>
  <c r="AX9" i="3"/>
  <c r="AV9" i="3"/>
  <c r="AT9" i="3"/>
  <c r="BI9" i="3"/>
  <c r="BM22" i="3"/>
  <c r="BM9" i="3"/>
  <c r="BP9" i="3"/>
  <c r="CA9" i="3"/>
  <c r="BZ26" i="3"/>
  <c r="CA26" i="3"/>
  <c r="BY26" i="3"/>
  <c r="BZ14" i="3"/>
  <c r="CA14" i="3"/>
  <c r="BY14" i="3"/>
  <c r="CA22" i="3"/>
  <c r="BY22" i="3"/>
  <c r="BG9" i="3"/>
  <c r="BE9" i="3"/>
  <c r="BC9" i="3"/>
  <c r="BA9" i="3"/>
  <c r="AY9" i="3"/>
  <c r="AW9" i="3"/>
  <c r="AU9" i="3"/>
  <c r="BP26" i="3"/>
  <c r="CC26" i="3"/>
  <c r="BX26" i="3"/>
  <c r="BV26" i="3"/>
  <c r="CB22" i="3"/>
  <c r="BW22" i="3"/>
  <c r="BU22" i="3"/>
  <c r="CC14" i="3"/>
  <c r="BX14" i="3"/>
  <c r="BV14" i="3"/>
  <c r="CC9" i="3"/>
  <c r="BX9" i="3"/>
  <c r="BV9" i="3"/>
  <c r="BP22" i="3"/>
  <c r="CB26" i="3"/>
  <c r="BW26" i="3"/>
  <c r="BU26" i="3"/>
  <c r="CC22" i="3"/>
  <c r="BX22" i="3"/>
  <c r="BV22" i="3"/>
  <c r="CB14" i="3"/>
  <c r="BW14" i="3"/>
  <c r="BU14" i="3"/>
  <c r="CB9" i="3"/>
  <c r="BW9" i="3"/>
  <c r="BU9" i="3"/>
  <c r="BM26" i="3"/>
  <c r="BJ26" i="3"/>
  <c r="BJ12" i="3"/>
  <c r="BJ22" i="3"/>
  <c r="BJ9" i="3"/>
  <c r="BI26" i="3"/>
  <c r="BI12" i="3"/>
  <c r="BI22" i="3"/>
  <c r="BH26" i="3"/>
  <c r="BH12" i="3"/>
  <c r="BH22" i="3"/>
  <c r="BG26" i="3"/>
  <c r="BG12" i="3"/>
  <c r="BG22" i="3"/>
  <c r="BF26" i="3"/>
  <c r="BF12" i="3"/>
  <c r="BF22" i="3"/>
  <c r="BE26" i="3"/>
  <c r="BE12" i="3"/>
  <c r="BE22" i="3"/>
  <c r="BD26" i="3"/>
  <c r="BD12" i="3"/>
  <c r="BD22" i="3"/>
  <c r="BC26" i="3"/>
  <c r="BC12" i="3"/>
  <c r="BC22" i="3"/>
  <c r="BB26" i="3"/>
  <c r="BB12" i="3"/>
  <c r="BB22" i="3"/>
  <c r="BA26" i="3"/>
  <c r="BA12" i="3"/>
  <c r="BA22" i="3"/>
  <c r="AZ26" i="3"/>
  <c r="AZ12" i="3"/>
  <c r="AZ22" i="3"/>
  <c r="AY26" i="3"/>
  <c r="AY12" i="3"/>
  <c r="AY22" i="3"/>
  <c r="AX26" i="3"/>
  <c r="AX12" i="3"/>
  <c r="AX22" i="3"/>
  <c r="AW26" i="3"/>
  <c r="AW12" i="3"/>
  <c r="AW22" i="3"/>
  <c r="AV26" i="3"/>
  <c r="AV12" i="3"/>
  <c r="AV22" i="3"/>
  <c r="AU26" i="3"/>
  <c r="AU12" i="3"/>
  <c r="AU22" i="3"/>
  <c r="AT26" i="3"/>
  <c r="AT12" i="3"/>
  <c r="AT22" i="3"/>
  <c r="AO13" i="3"/>
  <c r="AL12" i="3"/>
  <c r="AN26" i="3"/>
  <c r="AN22" i="3"/>
  <c r="AN9" i="3"/>
  <c r="AL26" i="3"/>
  <c r="AL22" i="3"/>
  <c r="AL9" i="3"/>
  <c r="AK33" i="3"/>
  <c r="W33" i="3"/>
  <c r="X33" i="3"/>
  <c r="Y33" i="3"/>
  <c r="Z33" i="3"/>
  <c r="AA33" i="3"/>
  <c r="AB33" i="3"/>
  <c r="AC33" i="3"/>
  <c r="V33" i="3"/>
  <c r="E10" i="3" l="1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AO10" i="3"/>
  <c r="T10" i="3"/>
  <c r="U10" i="3"/>
  <c r="V10" i="3"/>
  <c r="W10" i="3"/>
  <c r="X10" i="3"/>
  <c r="Y10" i="3"/>
  <c r="Z10" i="3"/>
  <c r="AA10" i="3"/>
  <c r="AB10" i="3"/>
  <c r="AC10" i="3"/>
  <c r="AE10" i="3"/>
  <c r="AF10" i="3"/>
  <c r="AG10" i="3"/>
  <c r="AM10" i="3"/>
  <c r="AH10" i="3"/>
  <c r="AI10" i="3"/>
  <c r="AJ10" i="3"/>
  <c r="AK10" i="3"/>
  <c r="E11" i="3"/>
  <c r="E9" i="3" s="1"/>
  <c r="F11" i="3"/>
  <c r="G11" i="3"/>
  <c r="H11" i="3"/>
  <c r="I11" i="3"/>
  <c r="I9" i="3" s="1"/>
  <c r="J11" i="3"/>
  <c r="K11" i="3"/>
  <c r="L11" i="3"/>
  <c r="M11" i="3"/>
  <c r="M9" i="3" s="1"/>
  <c r="N11" i="3"/>
  <c r="O11" i="3"/>
  <c r="P11" i="3"/>
  <c r="Q11" i="3"/>
  <c r="Q9" i="3" s="1"/>
  <c r="R11" i="3"/>
  <c r="S11" i="3"/>
  <c r="AO11" i="3"/>
  <c r="T11" i="3"/>
  <c r="T9" i="3" s="1"/>
  <c r="U11" i="3"/>
  <c r="V11" i="3"/>
  <c r="W11" i="3"/>
  <c r="X11" i="3"/>
  <c r="X9" i="3" s="1"/>
  <c r="Y11" i="3"/>
  <c r="Z11" i="3"/>
  <c r="AA11" i="3"/>
  <c r="AB11" i="3"/>
  <c r="AB9" i="3" s="1"/>
  <c r="AC11" i="3"/>
  <c r="AD9" i="3"/>
  <c r="AE11" i="3"/>
  <c r="AF11" i="3"/>
  <c r="AG11" i="3"/>
  <c r="AM11" i="3"/>
  <c r="AH11" i="3"/>
  <c r="AI11" i="3"/>
  <c r="AJ11" i="3"/>
  <c r="AK11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AO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M14" i="3"/>
  <c r="AH14" i="3"/>
  <c r="AI14" i="3"/>
  <c r="AJ14" i="3"/>
  <c r="AK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AO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M17" i="3"/>
  <c r="AH17" i="3"/>
  <c r="AI17" i="3"/>
  <c r="AJ17" i="3"/>
  <c r="AK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AO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M18" i="3"/>
  <c r="AH18" i="3"/>
  <c r="AI18" i="3"/>
  <c r="AJ18" i="3"/>
  <c r="AK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AO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M19" i="3"/>
  <c r="AH19" i="3"/>
  <c r="AI19" i="3"/>
  <c r="AJ19" i="3"/>
  <c r="AK19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AO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M23" i="3"/>
  <c r="AH23" i="3"/>
  <c r="AI23" i="3"/>
  <c r="AJ23" i="3"/>
  <c r="AK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AO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M24" i="3"/>
  <c r="AH24" i="3"/>
  <c r="AI24" i="3"/>
  <c r="AJ24" i="3"/>
  <c r="AK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AO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M25" i="3"/>
  <c r="AH25" i="3"/>
  <c r="AI25" i="3"/>
  <c r="AJ25" i="3"/>
  <c r="AK25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AO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M27" i="3"/>
  <c r="AH27" i="3"/>
  <c r="AI27" i="3"/>
  <c r="AJ27" i="3"/>
  <c r="AK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AO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M28" i="3"/>
  <c r="AH28" i="3"/>
  <c r="AI28" i="3"/>
  <c r="AJ28" i="3"/>
  <c r="AK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AO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M29" i="3"/>
  <c r="AH29" i="3"/>
  <c r="AI29" i="3"/>
  <c r="AJ29" i="3"/>
  <c r="AK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AO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M30" i="3"/>
  <c r="AH30" i="3"/>
  <c r="AI30" i="3"/>
  <c r="AJ30" i="3"/>
  <c r="AK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AO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M31" i="3"/>
  <c r="AH31" i="3"/>
  <c r="AI31" i="3"/>
  <c r="AJ31" i="3"/>
  <c r="AK31" i="3"/>
  <c r="CX32" i="3"/>
  <c r="CX21" i="3"/>
  <c r="CX18" i="3"/>
  <c r="CX17" i="3"/>
  <c r="CW26" i="3"/>
  <c r="CW22" i="3"/>
  <c r="CW9" i="3"/>
  <c r="Z9" i="3" l="1"/>
  <c r="V9" i="3"/>
  <c r="S9" i="3"/>
  <c r="O9" i="3"/>
  <c r="K9" i="3"/>
  <c r="G9" i="3"/>
  <c r="AK9" i="3"/>
  <c r="AI9" i="3"/>
  <c r="AF9" i="3"/>
  <c r="AM12" i="3"/>
  <c r="AO12" i="3"/>
  <c r="AJ22" i="3"/>
  <c r="AH22" i="3"/>
  <c r="AG22" i="3"/>
  <c r="AE22" i="3"/>
  <c r="AC22" i="3"/>
  <c r="AA22" i="3"/>
  <c r="Y22" i="3"/>
  <c r="W22" i="3"/>
  <c r="N22" i="3"/>
  <c r="L22" i="3"/>
  <c r="J22" i="3"/>
  <c r="F22" i="3"/>
  <c r="AJ9" i="3"/>
  <c r="AH9" i="3"/>
  <c r="AG9" i="3"/>
  <c r="AE9" i="3"/>
  <c r="AC9" i="3"/>
  <c r="AA9" i="3"/>
  <c r="Y9" i="3"/>
  <c r="W9" i="3"/>
  <c r="U9" i="3"/>
  <c r="R9" i="3"/>
  <c r="P9" i="3"/>
  <c r="N9" i="3"/>
  <c r="L9" i="3"/>
  <c r="J9" i="3"/>
  <c r="H9" i="3"/>
  <c r="F9" i="3"/>
  <c r="AK26" i="3"/>
  <c r="AK12" i="3"/>
  <c r="AK22" i="3"/>
  <c r="AJ26" i="3"/>
  <c r="AJ12" i="3"/>
  <c r="AI26" i="3"/>
  <c r="AI12" i="3"/>
  <c r="AI22" i="3"/>
  <c r="AH26" i="3"/>
  <c r="AH12" i="3"/>
  <c r="AM26" i="3"/>
  <c r="AM22" i="3"/>
  <c r="AM9" i="3"/>
  <c r="AG26" i="3"/>
  <c r="AG12" i="3"/>
  <c r="AF12" i="3"/>
  <c r="AF26" i="3"/>
  <c r="AF22" i="3"/>
  <c r="AE26" i="3"/>
  <c r="AE12" i="3"/>
  <c r="AD26" i="3"/>
  <c r="AD12" i="3"/>
  <c r="AD22" i="3"/>
  <c r="AC26" i="3"/>
  <c r="AC12" i="3"/>
  <c r="AB26" i="3"/>
  <c r="AB12" i="3"/>
  <c r="AB22" i="3"/>
  <c r="AA26" i="3"/>
  <c r="AA12" i="3"/>
  <c r="Z26" i="3"/>
  <c r="Z12" i="3"/>
  <c r="Z22" i="3"/>
  <c r="Y26" i="3"/>
  <c r="Y12" i="3"/>
  <c r="X26" i="3"/>
  <c r="X12" i="3"/>
  <c r="X22" i="3"/>
  <c r="W26" i="3"/>
  <c r="W12" i="3"/>
  <c r="V26" i="3"/>
  <c r="V12" i="3"/>
  <c r="V22" i="3"/>
  <c r="U26" i="3"/>
  <c r="U12" i="3"/>
  <c r="U22" i="3"/>
  <c r="T26" i="3"/>
  <c r="T12" i="3"/>
  <c r="T22" i="3"/>
  <c r="AO26" i="3"/>
  <c r="AO22" i="3"/>
  <c r="AO9" i="3"/>
  <c r="S26" i="3"/>
  <c r="S12" i="3"/>
  <c r="S22" i="3"/>
  <c r="R26" i="3"/>
  <c r="R12" i="3"/>
  <c r="R22" i="3"/>
  <c r="Q26" i="3"/>
  <c r="Q12" i="3"/>
  <c r="Q22" i="3"/>
  <c r="P26" i="3"/>
  <c r="P12" i="3"/>
  <c r="P22" i="3"/>
  <c r="O26" i="3"/>
  <c r="O12" i="3"/>
  <c r="O22" i="3"/>
  <c r="N26" i="3"/>
  <c r="N12" i="3"/>
  <c r="M26" i="3"/>
  <c r="M12" i="3"/>
  <c r="M22" i="3"/>
  <c r="L26" i="3"/>
  <c r="L12" i="3"/>
  <c r="K26" i="3"/>
  <c r="K12" i="3"/>
  <c r="K22" i="3"/>
  <c r="J26" i="3"/>
  <c r="J12" i="3"/>
  <c r="I26" i="3"/>
  <c r="I12" i="3"/>
  <c r="I22" i="3"/>
  <c r="H26" i="3"/>
  <c r="H12" i="3"/>
  <c r="H22" i="3"/>
  <c r="G26" i="3"/>
  <c r="G12" i="3"/>
  <c r="G22" i="3"/>
  <c r="F26" i="3"/>
  <c r="F12" i="3"/>
  <c r="E26" i="3"/>
  <c r="E12" i="3"/>
  <c r="E22" i="3"/>
  <c r="CX15" i="3"/>
  <c r="CU26" i="3"/>
  <c r="CX10" i="3" l="1"/>
  <c r="CX11" i="3"/>
  <c r="CX16" i="3"/>
  <c r="CX19" i="3"/>
  <c r="CX20" i="3"/>
  <c r="CX23" i="3"/>
  <c r="CX24" i="3"/>
  <c r="CX25" i="3"/>
  <c r="CX27" i="3"/>
  <c r="CX28" i="3"/>
  <c r="CX29" i="3"/>
  <c r="CX30" i="3"/>
  <c r="CX31" i="3"/>
  <c r="CV31" i="3"/>
  <c r="CV30" i="3"/>
  <c r="CV29" i="3"/>
  <c r="CV28" i="3"/>
  <c r="CV27" i="3"/>
  <c r="CV25" i="3"/>
  <c r="CV24" i="3"/>
  <c r="CV23" i="3"/>
  <c r="CV20" i="3"/>
  <c r="CV19" i="3"/>
  <c r="CV18" i="3"/>
  <c r="CV17" i="3"/>
  <c r="CV16" i="3"/>
  <c r="CV15" i="3"/>
  <c r="CV11" i="3"/>
  <c r="CV10" i="3"/>
  <c r="CU32" i="3"/>
  <c r="CU22" i="3"/>
  <c r="CU14" i="3"/>
  <c r="CU9" i="3"/>
  <c r="CV22" i="3" l="1"/>
  <c r="CX14" i="3"/>
  <c r="CV9" i="3"/>
  <c r="CV32" i="3"/>
  <c r="CV26" i="3"/>
  <c r="CX26" i="3"/>
  <c r="CX22" i="3"/>
  <c r="CX9" i="3"/>
  <c r="CR32" i="3"/>
  <c r="CR21" i="3"/>
  <c r="CR18" i="3"/>
  <c r="CR17" i="3"/>
  <c r="CR15" i="3"/>
  <c r="CP21" i="3"/>
  <c r="CO32" i="3"/>
  <c r="CP32" i="3" s="1"/>
  <c r="CO18" i="3"/>
  <c r="CP18" i="3" s="1"/>
  <c r="CO17" i="3"/>
  <c r="CP17" i="3" s="1"/>
  <c r="CO15" i="3"/>
  <c r="CP15" i="3" s="1"/>
  <c r="CX34" i="3" l="1"/>
  <c r="CX36" i="3" s="1"/>
  <c r="CO14" i="3"/>
  <c r="CQ14" i="3"/>
  <c r="CQ26" i="3"/>
  <c r="CQ22" i="3"/>
  <c r="CQ9" i="3"/>
  <c r="CO26" i="3"/>
  <c r="CO22" i="3"/>
  <c r="CO9" i="3"/>
  <c r="CF32" i="3" l="1"/>
  <c r="CP10" i="3"/>
  <c r="CR10" i="3"/>
  <c r="CP11" i="3"/>
  <c r="CR11" i="3"/>
  <c r="CP16" i="3"/>
  <c r="CR16" i="3"/>
  <c r="CP19" i="3"/>
  <c r="CR19" i="3"/>
  <c r="CP20" i="3"/>
  <c r="CR20" i="3"/>
  <c r="CP23" i="3"/>
  <c r="CR23" i="3"/>
  <c r="CP24" i="3"/>
  <c r="CR24" i="3"/>
  <c r="CP25" i="3"/>
  <c r="CR25" i="3"/>
  <c r="CP27" i="3"/>
  <c r="CR27" i="3"/>
  <c r="CP28" i="3"/>
  <c r="CR28" i="3"/>
  <c r="CP29" i="3"/>
  <c r="CR29" i="3"/>
  <c r="CP30" i="3"/>
  <c r="CR30" i="3"/>
  <c r="CP31" i="3"/>
  <c r="CR31" i="3"/>
  <c r="CP33" i="3"/>
  <c r="BS32" i="3"/>
  <c r="BN32" i="3"/>
  <c r="BK32" i="3"/>
  <c r="AR32" i="3"/>
  <c r="C32" i="3"/>
  <c r="CI32" i="3" l="1"/>
  <c r="CI34" i="3" s="1"/>
  <c r="CI36" i="3" s="1"/>
  <c r="CK32" i="3"/>
  <c r="CK34" i="3" s="1"/>
  <c r="CK36" i="3" s="1"/>
  <c r="CM32" i="3"/>
  <c r="CM34" i="3" s="1"/>
  <c r="CM36" i="3" s="1"/>
  <c r="CH32" i="3"/>
  <c r="CH34" i="3" s="1"/>
  <c r="CH36" i="3" s="1"/>
  <c r="CJ32" i="3"/>
  <c r="CJ34" i="3" s="1"/>
  <c r="CJ36" i="3" s="1"/>
  <c r="CL32" i="3"/>
  <c r="CL34" i="3" s="1"/>
  <c r="CL36" i="3" s="1"/>
  <c r="CN32" i="3"/>
  <c r="CN34" i="3" s="1"/>
  <c r="CN36" i="3" s="1"/>
  <c r="BZ32" i="3"/>
  <c r="BZ34" i="3" s="1"/>
  <c r="BZ36" i="3" s="1"/>
  <c r="BY32" i="3"/>
  <c r="BY34" i="3" s="1"/>
  <c r="BY36" i="3" s="1"/>
  <c r="CA32" i="3"/>
  <c r="CA34" i="3" s="1"/>
  <c r="CA36" i="3" s="1"/>
  <c r="BO32" i="3"/>
  <c r="BP32" i="3"/>
  <c r="AU32" i="3"/>
  <c r="AU34" i="3" s="1"/>
  <c r="AU36" i="3" s="1"/>
  <c r="AW32" i="3"/>
  <c r="AW34" i="3" s="1"/>
  <c r="AW36" i="3" s="1"/>
  <c r="AY32" i="3"/>
  <c r="AY34" i="3" s="1"/>
  <c r="AY36" i="3" s="1"/>
  <c r="BA32" i="3"/>
  <c r="BA34" i="3" s="1"/>
  <c r="BA36" i="3" s="1"/>
  <c r="BC32" i="3"/>
  <c r="BC34" i="3" s="1"/>
  <c r="BC36" i="3" s="1"/>
  <c r="BE32" i="3"/>
  <c r="BE34" i="3" s="1"/>
  <c r="BE36" i="3" s="1"/>
  <c r="BG32" i="3"/>
  <c r="BG34" i="3" s="1"/>
  <c r="BG36" i="3" s="1"/>
  <c r="BI32" i="3"/>
  <c r="BI34" i="3" s="1"/>
  <c r="BI36" i="3" s="1"/>
  <c r="AT32" i="3"/>
  <c r="AT34" i="3" s="1"/>
  <c r="AT36" i="3" s="1"/>
  <c r="AV32" i="3"/>
  <c r="AV34" i="3" s="1"/>
  <c r="AV36" i="3" s="1"/>
  <c r="AX32" i="3"/>
  <c r="AX34" i="3" s="1"/>
  <c r="AX36" i="3" s="1"/>
  <c r="AZ32" i="3"/>
  <c r="AZ34" i="3" s="1"/>
  <c r="AZ36" i="3" s="1"/>
  <c r="BB32" i="3"/>
  <c r="BB34" i="3" s="1"/>
  <c r="BB36" i="3" s="1"/>
  <c r="BD32" i="3"/>
  <c r="BD34" i="3" s="1"/>
  <c r="BD36" i="3" s="1"/>
  <c r="BF32" i="3"/>
  <c r="BF34" i="3" s="1"/>
  <c r="BF36" i="3" s="1"/>
  <c r="BH32" i="3"/>
  <c r="BH34" i="3" s="1"/>
  <c r="BH36" i="3" s="1"/>
  <c r="BJ32" i="3"/>
  <c r="BJ34" i="3" s="1"/>
  <c r="BJ36" i="3" s="1"/>
  <c r="BL32" i="3"/>
  <c r="BM32" i="3"/>
  <c r="BV32" i="3"/>
  <c r="BV34" i="3" s="1"/>
  <c r="BV36" i="3" s="1"/>
  <c r="BX32" i="3"/>
  <c r="BX34" i="3" s="1"/>
  <c r="BX36" i="3" s="1"/>
  <c r="CC32" i="3"/>
  <c r="CC34" i="3" s="1"/>
  <c r="CC36" i="3" s="1"/>
  <c r="BU32" i="3"/>
  <c r="BU34" i="3" s="1"/>
  <c r="BU36" i="3" s="1"/>
  <c r="BW32" i="3"/>
  <c r="BW34" i="3" s="1"/>
  <c r="BW36" i="3" s="1"/>
  <c r="CB32" i="3"/>
  <c r="CB34" i="3" s="1"/>
  <c r="CB36" i="3" s="1"/>
  <c r="F32" i="3"/>
  <c r="F34" i="3" s="1"/>
  <c r="F36" i="3" s="1"/>
  <c r="H32" i="3"/>
  <c r="H34" i="3" s="1"/>
  <c r="H36" i="3" s="1"/>
  <c r="J32" i="3"/>
  <c r="J34" i="3" s="1"/>
  <c r="J36" i="3" s="1"/>
  <c r="L32" i="3"/>
  <c r="L34" i="3" s="1"/>
  <c r="L36" i="3" s="1"/>
  <c r="N32" i="3"/>
  <c r="N34" i="3" s="1"/>
  <c r="N36" i="3" s="1"/>
  <c r="P32" i="3"/>
  <c r="P34" i="3" s="1"/>
  <c r="P36" i="3" s="1"/>
  <c r="R32" i="3"/>
  <c r="R34" i="3" s="1"/>
  <c r="R36" i="3" s="1"/>
  <c r="AO34" i="3"/>
  <c r="AO36" i="3" s="1"/>
  <c r="U32" i="3"/>
  <c r="U34" i="3" s="1"/>
  <c r="U36" i="3" s="1"/>
  <c r="W32" i="3"/>
  <c r="W34" i="3" s="1"/>
  <c r="W36" i="3" s="1"/>
  <c r="Y32" i="3"/>
  <c r="Y34" i="3" s="1"/>
  <c r="Y36" i="3" s="1"/>
  <c r="AA32" i="3"/>
  <c r="AA34" i="3" s="1"/>
  <c r="AA36" i="3" s="1"/>
  <c r="AC32" i="3"/>
  <c r="AC34" i="3" s="1"/>
  <c r="AC36" i="3" s="1"/>
  <c r="AE32" i="3"/>
  <c r="AE34" i="3" s="1"/>
  <c r="AE36" i="3" s="1"/>
  <c r="AG32" i="3"/>
  <c r="AG34" i="3" s="1"/>
  <c r="AG36" i="3" s="1"/>
  <c r="AH32" i="3"/>
  <c r="AH34" i="3" s="1"/>
  <c r="AH36" i="3" s="1"/>
  <c r="AJ32" i="3"/>
  <c r="AJ34" i="3" s="1"/>
  <c r="AJ36" i="3" s="1"/>
  <c r="E32" i="3"/>
  <c r="E34" i="3" s="1"/>
  <c r="E36" i="3" s="1"/>
  <c r="G32" i="3"/>
  <c r="G34" i="3" s="1"/>
  <c r="G36" i="3" s="1"/>
  <c r="I32" i="3"/>
  <c r="I34" i="3" s="1"/>
  <c r="I36" i="3" s="1"/>
  <c r="K32" i="3"/>
  <c r="K34" i="3" s="1"/>
  <c r="K36" i="3" s="1"/>
  <c r="M32" i="3"/>
  <c r="M34" i="3" s="1"/>
  <c r="M36" i="3" s="1"/>
  <c r="O32" i="3"/>
  <c r="O34" i="3" s="1"/>
  <c r="O36" i="3" s="1"/>
  <c r="Q32" i="3"/>
  <c r="Q34" i="3" s="1"/>
  <c r="Q36" i="3" s="1"/>
  <c r="S32" i="3"/>
  <c r="S34" i="3" s="1"/>
  <c r="S36" i="3" s="1"/>
  <c r="T32" i="3"/>
  <c r="T34" i="3" s="1"/>
  <c r="T36" i="3" s="1"/>
  <c r="V32" i="3"/>
  <c r="V34" i="3" s="1"/>
  <c r="V36" i="3" s="1"/>
  <c r="X32" i="3"/>
  <c r="X34" i="3" s="1"/>
  <c r="X36" i="3" s="1"/>
  <c r="Z32" i="3"/>
  <c r="Z34" i="3" s="1"/>
  <c r="Z36" i="3" s="1"/>
  <c r="AB32" i="3"/>
  <c r="AB34" i="3" s="1"/>
  <c r="AB36" i="3" s="1"/>
  <c r="AD32" i="3"/>
  <c r="AD34" i="3" s="1"/>
  <c r="AD36" i="3" s="1"/>
  <c r="AF32" i="3"/>
  <c r="AF34" i="3" s="1"/>
  <c r="AF36" i="3" s="1"/>
  <c r="AM34" i="3"/>
  <c r="AM36" i="3" s="1"/>
  <c r="AI32" i="3"/>
  <c r="AI34" i="3" s="1"/>
  <c r="AI36" i="3" s="1"/>
  <c r="AK32" i="3"/>
  <c r="AK34" i="3" s="1"/>
  <c r="AK36" i="3" s="1"/>
  <c r="CR14" i="3"/>
  <c r="CP14" i="3"/>
  <c r="CR26" i="3"/>
  <c r="CP26" i="3"/>
  <c r="CR22" i="3"/>
  <c r="CP22" i="3"/>
  <c r="CR9" i="3"/>
  <c r="CP9" i="3"/>
  <c r="BN16" i="3"/>
  <c r="BN15" i="3"/>
  <c r="BN13" i="3"/>
  <c r="BK16" i="3"/>
  <c r="BK13" i="3"/>
  <c r="BK15" i="3"/>
  <c r="BK26" i="3"/>
  <c r="BK22" i="3"/>
  <c r="BK9" i="3"/>
  <c r="BN26" i="3"/>
  <c r="BN22" i="3"/>
  <c r="BN9" i="3"/>
  <c r="BL15" i="3" l="1"/>
  <c r="BM15" i="3"/>
  <c r="BL13" i="3"/>
  <c r="BM13" i="3"/>
  <c r="BO13" i="3"/>
  <c r="BP13" i="3"/>
  <c r="BP16" i="3"/>
  <c r="BO16" i="3"/>
  <c r="BL16" i="3"/>
  <c r="BM16" i="3"/>
  <c r="BP15" i="3"/>
  <c r="BO15" i="3"/>
  <c r="CP34" i="3"/>
  <c r="CP36" i="3" s="1"/>
  <c r="CR34" i="3"/>
  <c r="BN12" i="3"/>
  <c r="BK12" i="3"/>
  <c r="CG11" i="3"/>
  <c r="CG10" i="3"/>
  <c r="BT11" i="3"/>
  <c r="BT10" i="3"/>
  <c r="BO10" i="3"/>
  <c r="BL10" i="3"/>
  <c r="BO11" i="3"/>
  <c r="BL11" i="3"/>
  <c r="AS11" i="3"/>
  <c r="AS10" i="3"/>
  <c r="CF9" i="3"/>
  <c r="BS9" i="3"/>
  <c r="AR9" i="3"/>
  <c r="C9" i="3"/>
  <c r="CR36" i="3" l="1"/>
  <c r="BP12" i="3"/>
  <c r="BP34" i="3" s="1"/>
  <c r="BP36" i="3" s="1"/>
  <c r="BM12" i="3"/>
  <c r="BM34" i="3" s="1"/>
  <c r="BM36" i="3" s="1"/>
  <c r="AS9" i="3"/>
  <c r="D9" i="3"/>
  <c r="BL9" i="3"/>
  <c r="BO9" i="3"/>
  <c r="BT9" i="3"/>
  <c r="CG33" i="3" l="1"/>
  <c r="CG15" i="3"/>
  <c r="CG16" i="3"/>
  <c r="CG17" i="3"/>
  <c r="CG18" i="3"/>
  <c r="CG19" i="3"/>
  <c r="CG20" i="3"/>
  <c r="CG23" i="3"/>
  <c r="CG24" i="3"/>
  <c r="CG25" i="3"/>
  <c r="CG27" i="3"/>
  <c r="CG28" i="3"/>
  <c r="CG29" i="3"/>
  <c r="CG30" i="3"/>
  <c r="CG31" i="3"/>
  <c r="CG32" i="3"/>
  <c r="CG9" i="3" l="1"/>
  <c r="CG22" i="3"/>
  <c r="CG26" i="3"/>
  <c r="CG14" i="3"/>
  <c r="CG34" i="3" l="1"/>
  <c r="CG36" i="3" s="1"/>
  <c r="CF26" i="3" l="1"/>
  <c r="CF22" i="3"/>
  <c r="CF14" i="3"/>
  <c r="BT31" i="3" l="1"/>
  <c r="BT30" i="3"/>
  <c r="BT29" i="3"/>
  <c r="BT28" i="3"/>
  <c r="BT27" i="3"/>
  <c r="BT25" i="3"/>
  <c r="BT24" i="3"/>
  <c r="BT23" i="3"/>
  <c r="BT21" i="3"/>
  <c r="BT20" i="3"/>
  <c r="BT19" i="3"/>
  <c r="BT18" i="3"/>
  <c r="BT17" i="3"/>
  <c r="BT16" i="3"/>
  <c r="BT15" i="3"/>
  <c r="BT22" i="3" l="1"/>
  <c r="BT26" i="3"/>
  <c r="BT14" i="3"/>
  <c r="BS26" i="3" l="1"/>
  <c r="BS22" i="3"/>
  <c r="BS14" i="3"/>
  <c r="BT32" i="3" l="1"/>
  <c r="BT34" i="3" l="1"/>
  <c r="BT36" i="3" s="1"/>
  <c r="BL31" i="3"/>
  <c r="BL30" i="3"/>
  <c r="BL29" i="3"/>
  <c r="BL28" i="3"/>
  <c r="BL27" i="3"/>
  <c r="BL25" i="3"/>
  <c r="BL24" i="3"/>
  <c r="BL23" i="3"/>
  <c r="BL19" i="3"/>
  <c r="BL18" i="3"/>
  <c r="BL17" i="3"/>
  <c r="BL14" i="3"/>
  <c r="BL12" i="3" l="1"/>
  <c r="BL26" i="3"/>
  <c r="BL22" i="3"/>
  <c r="BO14" i="3"/>
  <c r="BO17" i="3"/>
  <c r="BO18" i="3"/>
  <c r="BO19" i="3"/>
  <c r="BO23" i="3"/>
  <c r="BO24" i="3"/>
  <c r="BO25" i="3"/>
  <c r="BO27" i="3"/>
  <c r="BO28" i="3"/>
  <c r="BO29" i="3"/>
  <c r="BO30" i="3"/>
  <c r="BO31" i="3"/>
  <c r="BO12" i="3" l="1"/>
  <c r="BL34" i="3"/>
  <c r="BL36" i="3" s="1"/>
  <c r="BO22" i="3"/>
  <c r="BO26" i="3"/>
  <c r="BO34" i="3" l="1"/>
  <c r="BO36" i="3" s="1"/>
  <c r="AS19" i="3"/>
  <c r="AS32" i="3"/>
  <c r="AS31" i="3"/>
  <c r="AS30" i="3"/>
  <c r="AS29" i="3"/>
  <c r="AS28" i="3"/>
  <c r="AS27" i="3"/>
  <c r="AS25" i="3"/>
  <c r="AS24" i="3"/>
  <c r="AS23" i="3"/>
  <c r="AS18" i="3"/>
  <c r="AS17" i="3"/>
  <c r="AS16" i="3"/>
  <c r="AS15" i="3"/>
  <c r="AS14" i="3"/>
  <c r="AS13" i="3"/>
  <c r="AR26" i="3"/>
  <c r="AR22" i="3"/>
  <c r="AR12" i="3"/>
  <c r="AS26" i="3" l="1"/>
  <c r="AS22" i="3"/>
  <c r="AS12" i="3"/>
  <c r="AS34" i="3" l="1"/>
  <c r="D19" i="3"/>
  <c r="D15" i="3"/>
  <c r="D32" i="3"/>
  <c r="D31" i="3"/>
  <c r="D30" i="3"/>
  <c r="D29" i="3"/>
  <c r="D28" i="3"/>
  <c r="D27" i="3"/>
  <c r="D25" i="3"/>
  <c r="D24" i="3"/>
  <c r="D23" i="3"/>
  <c r="D18" i="3"/>
  <c r="D17" i="3"/>
  <c r="D16" i="3"/>
  <c r="D14" i="3"/>
  <c r="D13" i="3"/>
  <c r="C26" i="3"/>
  <c r="C22" i="3"/>
  <c r="C12" i="3"/>
  <c r="D26" i="3" l="1"/>
  <c r="D22" i="3"/>
  <c r="D12" i="3" l="1"/>
  <c r="D34" i="3" s="1"/>
  <c r="D36" i="3" l="1"/>
  <c r="AS36" i="3" l="1"/>
  <c r="CV14" i="3"/>
  <c r="CV34" i="3" s="1"/>
  <c r="CV36" i="3" l="1"/>
  <c r="DC12" i="3"/>
  <c r="DC34" i="3" s="1"/>
  <c r="DC36" i="3" s="1"/>
</calcChain>
</file>

<file path=xl/sharedStrings.xml><?xml version="1.0" encoding="utf-8"?>
<sst xmlns="http://schemas.openxmlformats.org/spreadsheetml/2006/main" count="474" uniqueCount="175">
  <si>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</si>
  <si>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</si>
  <si>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</si>
  <si>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</si>
  <si>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</si>
  <si>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</si>
  <si>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</si>
  <si>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</si>
  <si>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</si>
  <si>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</si>
  <si>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</si>
  <si>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</si>
  <si>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</si>
  <si>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</si>
  <si>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</si>
  <si>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</si>
  <si>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</si>
  <si>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</si>
  <si>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</si>
  <si>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</si>
  <si>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</si>
  <si>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</si>
  <si>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</si>
  <si>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</si>
  <si>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постоянно</t>
  </si>
  <si>
    <t xml:space="preserve">Перечень обязательных работ, услуг </t>
  </si>
  <si>
    <t>2 раз(а) в год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</si>
  <si>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</si>
  <si>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</si>
  <si>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</si>
  <si>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</si>
  <si>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</si>
  <si>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</si>
  <si>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</si>
  <si>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</si>
  <si>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</si>
  <si>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</si>
  <si>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</si>
  <si>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</si>
  <si>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</si>
  <si>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</si>
  <si>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</si>
  <si>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</si>
  <si>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</si>
  <si>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</si>
  <si>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19. Дератизация</t>
  </si>
  <si>
    <t>20. Дезинсекция</t>
  </si>
  <si>
    <t xml:space="preserve"> деревянный не благоустроенный без канализации, без ХВС (колонка) с печным отоплением (без центр отопления)</t>
  </si>
  <si>
    <t>МВК   деревянный не благоустроенный без канализации,  с печным отоплением (без центр отопления)</t>
  </si>
  <si>
    <t>12</t>
  </si>
  <si>
    <t>10</t>
  </si>
  <si>
    <t>3</t>
  </si>
  <si>
    <t>11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</si>
  <si>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</si>
  <si>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</si>
  <si>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</si>
  <si>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</si>
  <si>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</si>
  <si>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20</t>
  </si>
  <si>
    <t>5</t>
  </si>
  <si>
    <t>ул. Победы</t>
  </si>
  <si>
    <t>14</t>
  </si>
  <si>
    <t>17</t>
  </si>
  <si>
    <t>Перечень обязательных работ, услуг</t>
  </si>
  <si>
    <t xml:space="preserve"> деревянный благоустроенный дом с ХВС, ГВС, канализацией, центральным отоплением</t>
  </si>
  <si>
    <t>2 раз(а) в месяц</t>
  </si>
  <si>
    <t>2 раз(а) в год при необходимости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</si>
  <si>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</si>
  <si>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</si>
  <si>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</si>
  <si>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</si>
  <si>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</si>
  <si>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</si>
  <si>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4 раз(а) в неделю контейнера 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</si>
  <si>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</si>
  <si>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</si>
  <si>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</si>
  <si>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</si>
  <si>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</si>
  <si>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13.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</si>
  <si>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</si>
  <si>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15. Дератизация</t>
  </si>
  <si>
    <t>16. Дезинсекция</t>
  </si>
  <si>
    <t xml:space="preserve">VI. ВДГО </t>
  </si>
  <si>
    <t xml:space="preserve">Стоимость на 1 кв. м. общей площади (руб./мес.)                               (размер платы в месяц на 1 кв. м.)  </t>
  </si>
  <si>
    <t>МВК      деревянный благоустроенный дом с ХВС, ГВС, канализацией, центральным отоплением</t>
  </si>
  <si>
    <t>15</t>
  </si>
  <si>
    <t>19</t>
  </si>
  <si>
    <t>8</t>
  </si>
  <si>
    <t>16</t>
  </si>
  <si>
    <t>94</t>
  </si>
  <si>
    <t>55</t>
  </si>
  <si>
    <t>75</t>
  </si>
  <si>
    <t>Покос травы</t>
  </si>
  <si>
    <t>6</t>
  </si>
  <si>
    <t>7</t>
  </si>
  <si>
    <t>13</t>
  </si>
  <si>
    <t>18. Текущий ремонт</t>
  </si>
  <si>
    <t>18.Текущий ремонт</t>
  </si>
  <si>
    <t>14. Текущий ремонт</t>
  </si>
  <si>
    <t>2</t>
  </si>
  <si>
    <t>4</t>
  </si>
  <si>
    <t>1</t>
  </si>
  <si>
    <t>Лот №5 Маймаксансктй  территориальный округ</t>
  </si>
  <si>
    <t>ул. Междуречье</t>
  </si>
  <si>
    <t>35, корп.1</t>
  </si>
  <si>
    <t>ул М. Новова</t>
  </si>
  <si>
    <t>100, к.1</t>
  </si>
  <si>
    <t>102</t>
  </si>
  <si>
    <t>104</t>
  </si>
  <si>
    <t>106</t>
  </si>
  <si>
    <t>ул. Сибирская</t>
  </si>
  <si>
    <t>31</t>
  </si>
  <si>
    <t>21</t>
  </si>
  <si>
    <t>132,к.1</t>
  </si>
  <si>
    <t>138</t>
  </si>
  <si>
    <t>142,к.1</t>
  </si>
  <si>
    <t>92</t>
  </si>
  <si>
    <t>96</t>
  </si>
  <si>
    <t>98, к.1</t>
  </si>
  <si>
    <t>106,к.2</t>
  </si>
  <si>
    <t>35</t>
  </si>
  <si>
    <t>76</t>
  </si>
  <si>
    <t>82, к.1</t>
  </si>
  <si>
    <t>51</t>
  </si>
  <si>
    <t>150</t>
  </si>
  <si>
    <t>ул. Родионова</t>
  </si>
  <si>
    <t>38</t>
  </si>
  <si>
    <t>30</t>
  </si>
  <si>
    <t>ул. Сухановская</t>
  </si>
  <si>
    <t>47</t>
  </si>
  <si>
    <t>1000-1500</t>
  </si>
  <si>
    <t>146</t>
  </si>
  <si>
    <t>104,к.1</t>
  </si>
  <si>
    <t>80, к.1</t>
  </si>
  <si>
    <t>57</t>
  </si>
  <si>
    <t>59</t>
  </si>
  <si>
    <t>ул. М. Новова</t>
  </si>
  <si>
    <t>29</t>
  </si>
  <si>
    <t>18</t>
  </si>
  <si>
    <t>134</t>
  </si>
  <si>
    <t>136</t>
  </si>
  <si>
    <t>142</t>
  </si>
  <si>
    <t>ул. Стахановская</t>
  </si>
  <si>
    <t>41</t>
  </si>
  <si>
    <t>33</t>
  </si>
  <si>
    <t>148</t>
  </si>
  <si>
    <t>82</t>
  </si>
  <si>
    <t>78</t>
  </si>
  <si>
    <t>36</t>
  </si>
  <si>
    <t>45</t>
  </si>
  <si>
    <t>118</t>
  </si>
  <si>
    <t>156</t>
  </si>
  <si>
    <t>156, к.1</t>
  </si>
  <si>
    <t>158</t>
  </si>
  <si>
    <t>23</t>
  </si>
  <si>
    <t>28</t>
  </si>
  <si>
    <t>43</t>
  </si>
  <si>
    <t>46</t>
  </si>
  <si>
    <t>122</t>
  </si>
  <si>
    <t>50-100</t>
  </si>
  <si>
    <t>120</t>
  </si>
  <si>
    <t>118, к.1</t>
  </si>
  <si>
    <t>120, к.1</t>
  </si>
  <si>
    <t>у.Родионова</t>
  </si>
  <si>
    <t>32</t>
  </si>
  <si>
    <t>144, к.1</t>
  </si>
  <si>
    <t>ул.Родионова</t>
  </si>
  <si>
    <t xml:space="preserve">Перечень обязательных работ, услуг, </t>
  </si>
  <si>
    <t>МВК деревянный не благоустроенный без канализации,                   без ХВС (колонка) с  центр отоплением</t>
  </si>
  <si>
    <t xml:space="preserve">Стоимость на 1 кв. м. общей площади (руб./мес.)  (размер платы в месяц на 1 кв. м.)  </t>
  </si>
  <si>
    <t>ул. Победы, д.85</t>
  </si>
  <si>
    <t xml:space="preserve"> 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</t>
  </si>
  <si>
    <t>МКД не благоустроенный без канализации, без ХВС (колонка) с  центр отоплением</t>
  </si>
  <si>
    <t xml:space="preserve"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</si>
</sst>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3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vertical="center"/>
    </xf>
    <xf numFmtId="0" fontId="17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2" fillId="2" borderId="0" xfId="0" applyNumberFormat="1" applyFont="1" applyFill="1" applyAlignment="1">
      <alignment horizontal="center"/>
    </xf>
    <xf numFmtId="2" fontId="16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8" fillId="3" borderId="2" xfId="0" applyNumberFormat="1" applyFont="1" applyFill="1" applyBorder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/>
    </xf>
    <xf numFmtId="4" fontId="10" fillId="2" borderId="13" xfId="0" applyNumberFormat="1" applyFont="1" applyFill="1" applyBorder="1" applyAlignment="1">
      <alignment horizontal="center" vertical="center"/>
    </xf>
    <xf numFmtId="4" fontId="13" fillId="2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left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15" fillId="2" borderId="13" xfId="0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left" vertical="center" wrapText="1"/>
    </xf>
    <xf numFmtId="4" fontId="8" fillId="3" borderId="16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/>
    </xf>
    <xf numFmtId="2" fontId="13" fillId="2" borderId="13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 wrapText="1"/>
    </xf>
    <xf numFmtId="49" fontId="13" fillId="2" borderId="15" xfId="2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15" fillId="0" borderId="13" xfId="0" applyNumberFormat="1" applyFont="1" applyFill="1" applyBorder="1" applyAlignment="1">
      <alignment horizontal="center" vertical="center"/>
    </xf>
    <xf numFmtId="4" fontId="14" fillId="2" borderId="13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7" fillId="2" borderId="0" xfId="0" applyFont="1" applyFill="1" applyAlignment="1"/>
    <xf numFmtId="4" fontId="8" fillId="3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3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8" fillId="3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13" fillId="2" borderId="13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5" fillId="3" borderId="13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left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/>
    <xf numFmtId="0" fontId="20" fillId="0" borderId="0" xfId="0" applyFont="1" applyAlignment="1"/>
    <xf numFmtId="0" fontId="20" fillId="0" borderId="0" xfId="0" applyFont="1" applyBorder="1" applyAlignment="1"/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right"/>
    </xf>
    <xf numFmtId="0" fontId="21" fillId="2" borderId="0" xfId="0" applyFont="1" applyFill="1" applyAlignment="1"/>
    <xf numFmtId="4" fontId="22" fillId="2" borderId="0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right"/>
    </xf>
    <xf numFmtId="0" fontId="23" fillId="2" borderId="0" xfId="0" applyFont="1" applyFill="1" applyAlignment="1"/>
    <xf numFmtId="4" fontId="8" fillId="3" borderId="7" xfId="0" applyNumberFormat="1" applyFont="1" applyFill="1" applyBorder="1" applyAlignment="1">
      <alignment horizontal="center" vertical="center" wrapText="1"/>
    </xf>
    <xf numFmtId="4" fontId="15" fillId="3" borderId="7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1" xfId="0" applyNumberFormat="1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8" fillId="3" borderId="14" xfId="0" applyNumberFormat="1" applyFont="1" applyFill="1" applyBorder="1" applyAlignment="1">
      <alignment horizontal="center" vertical="center" wrapText="1"/>
    </xf>
    <xf numFmtId="4" fontId="8" fillId="3" borderId="15" xfId="0" applyNumberFormat="1" applyFont="1" applyFill="1" applyBorder="1" applyAlignment="1">
      <alignment horizontal="center" vertical="center" wrapText="1"/>
    </xf>
    <xf numFmtId="49" fontId="14" fillId="3" borderId="14" xfId="2" applyNumberFormat="1" applyFont="1" applyFill="1" applyBorder="1" applyAlignment="1">
      <alignment horizontal="center" vertical="center" wrapText="1"/>
    </xf>
    <xf numFmtId="49" fontId="14" fillId="3" borderId="15" xfId="2" applyNumberFormat="1" applyFont="1" applyFill="1" applyBorder="1" applyAlignment="1">
      <alignment horizontal="center" vertical="center" wrapText="1"/>
    </xf>
    <xf numFmtId="49" fontId="13" fillId="2" borderId="14" xfId="2" applyNumberFormat="1" applyFont="1" applyFill="1" applyBorder="1" applyAlignment="1">
      <alignment horizontal="center" vertical="center" wrapText="1"/>
    </xf>
    <xf numFmtId="49" fontId="13" fillId="2" borderId="15" xfId="2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/>
    <xf numFmtId="4" fontId="20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4" fillId="2" borderId="0" xfId="0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Y46"/>
  <sheetViews>
    <sheetView tabSelected="1" view="pageBreakPreview" topLeftCell="CV28" zoomScale="86" zoomScaleNormal="100" zoomScaleSheetLayoutView="86" workbookViewId="0">
      <selection activeCell="DE37" sqref="DE37"/>
    </sheetView>
  </sheetViews>
  <sheetFormatPr defaultRowHeight="12.75" x14ac:dyDescent="0.2"/>
  <cols>
    <col min="1" max="1" width="50.42578125" style="101" customWidth="1"/>
    <col min="2" max="2" width="26.28515625" style="26" customWidth="1"/>
    <col min="3" max="3" width="27.140625" style="26" customWidth="1"/>
    <col min="4" max="4" width="11.42578125" style="70" customWidth="1"/>
    <col min="5" max="14" width="9.28515625" style="70" customWidth="1"/>
    <col min="15" max="23" width="9.5703125" style="70" customWidth="1"/>
    <col min="24" max="37" width="9.28515625" style="70" customWidth="1"/>
    <col min="38" max="38" width="27.140625" style="26" customWidth="1"/>
    <col min="39" max="39" width="9.28515625" style="70" customWidth="1"/>
    <col min="40" max="40" width="27.140625" style="26" customWidth="1"/>
    <col min="41" max="41" width="9.5703125" style="70" customWidth="1"/>
    <col min="42" max="42" width="52.5703125" style="70" customWidth="1"/>
    <col min="43" max="43" width="29.5703125" style="70" customWidth="1"/>
    <col min="44" max="44" width="24.7109375" style="70" customWidth="1"/>
    <col min="45" max="61" width="12.7109375" style="70" customWidth="1"/>
    <col min="62" max="62" width="11.28515625" style="70" customWidth="1"/>
    <col min="63" max="63" width="24.7109375" style="70" customWidth="1"/>
    <col min="64" max="64" width="11.85546875" style="70" customWidth="1"/>
    <col min="65" max="65" width="14.28515625" style="70" customWidth="1"/>
    <col min="66" max="66" width="24.7109375" style="70" customWidth="1"/>
    <col min="67" max="67" width="12.42578125" style="70" customWidth="1"/>
    <col min="68" max="68" width="13" style="70" customWidth="1"/>
    <col min="69" max="69" width="57.7109375" style="87" customWidth="1"/>
    <col min="70" max="70" width="37.5703125" style="87" customWidth="1"/>
    <col min="71" max="71" width="27.5703125" style="87" customWidth="1"/>
    <col min="72" max="81" width="9.28515625" style="70" customWidth="1"/>
    <col min="82" max="82" width="56.7109375" style="70" customWidth="1"/>
    <col min="83" max="83" width="29.140625" style="70" customWidth="1"/>
    <col min="84" max="84" width="25.42578125" style="70" customWidth="1"/>
    <col min="85" max="92" width="14.42578125" style="70" customWidth="1"/>
    <col min="93" max="93" width="25.42578125" style="70" customWidth="1"/>
    <col min="94" max="94" width="14.42578125" style="70" customWidth="1"/>
    <col min="95" max="95" width="25.42578125" style="70" customWidth="1"/>
    <col min="96" max="96" width="14.42578125" style="70" customWidth="1"/>
    <col min="97" max="97" width="47.28515625" style="70" customWidth="1"/>
    <col min="98" max="98" width="35.7109375" style="70" customWidth="1"/>
    <col min="99" max="99" width="23.85546875" style="6" customWidth="1"/>
    <col min="100" max="100" width="12.7109375" style="6" customWidth="1"/>
    <col min="101" max="101" width="23.85546875" style="6" customWidth="1"/>
    <col min="102" max="102" width="12.7109375" style="26" customWidth="1"/>
    <col min="103" max="103" width="57.140625" style="14" customWidth="1"/>
    <col min="104" max="104" width="38" style="14" customWidth="1"/>
    <col min="105" max="105" width="17.28515625" style="14" customWidth="1"/>
    <col min="106" max="106" width="20.28515625" style="14" customWidth="1"/>
    <col min="107" max="107" width="17.28515625" style="70" customWidth="1"/>
    <col min="108" max="108" width="26.85546875" style="14" customWidth="1"/>
    <col min="109" max="109" width="17.28515625" style="14" customWidth="1"/>
    <col min="110" max="110" width="12.140625" style="6" customWidth="1"/>
    <col min="111" max="129" width="9.28515625" style="6" customWidth="1"/>
    <col min="130" max="130" width="74.7109375" style="6" customWidth="1"/>
    <col min="131" max="131" width="24.5703125" style="6" customWidth="1"/>
    <col min="132" max="132" width="25.140625" style="6" customWidth="1"/>
    <col min="133" max="133" width="9.28515625" style="6" customWidth="1"/>
    <col min="134" max="134" width="12.7109375" style="6" customWidth="1"/>
    <col min="135" max="135" width="9.28515625" style="6" customWidth="1"/>
    <col min="136" max="136" width="47" style="6" customWidth="1"/>
    <col min="137" max="137" width="14.7109375" style="6" customWidth="1"/>
    <col min="138" max="138" width="17.5703125" style="6" customWidth="1"/>
    <col min="139" max="140" width="10.5703125" style="6" customWidth="1"/>
    <col min="141" max="141" width="50" style="6" customWidth="1"/>
    <col min="142" max="142" width="14.7109375" style="6" customWidth="1"/>
    <col min="143" max="146" width="14.5703125" style="6" customWidth="1"/>
    <col min="147" max="149" width="13.5703125" customWidth="1"/>
    <col min="150" max="150" width="13.140625" style="38" customWidth="1"/>
  </cols>
  <sheetData>
    <row r="1" spans="1:155" s="1" customFormat="1" ht="16.5" customHeight="1" x14ac:dyDescent="0.25">
      <c r="A1" s="25" t="s">
        <v>17</v>
      </c>
      <c r="B1" s="25"/>
      <c r="C1" s="25"/>
      <c r="D1" s="82" t="s">
        <v>53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25"/>
      <c r="AM1" s="68"/>
      <c r="AN1" s="25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85"/>
      <c r="BR1" s="85"/>
      <c r="BS1" s="85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3"/>
      <c r="CV1" s="3"/>
      <c r="CW1" s="3"/>
      <c r="CX1" s="25"/>
      <c r="CY1" s="17"/>
      <c r="CZ1" s="17"/>
      <c r="DA1" s="17"/>
      <c r="DB1" s="19"/>
      <c r="DC1" s="68"/>
      <c r="DD1" s="19"/>
      <c r="DE1" s="19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T1" s="37"/>
    </row>
    <row r="2" spans="1:155" s="1" customFormat="1" ht="16.5" customHeight="1" x14ac:dyDescent="0.25">
      <c r="A2" s="25" t="s">
        <v>16</v>
      </c>
      <c r="B2" s="25"/>
      <c r="C2" s="25"/>
      <c r="D2" s="69" t="s">
        <v>54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25"/>
      <c r="AM2" s="69"/>
      <c r="AN2" s="25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86"/>
      <c r="BR2" s="86"/>
      <c r="BS2" s="86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4"/>
      <c r="CV2" s="4"/>
      <c r="CW2" s="4"/>
      <c r="CX2" s="25"/>
      <c r="CY2" s="17"/>
      <c r="CZ2" s="17"/>
      <c r="DA2" s="17"/>
      <c r="DB2" s="19"/>
      <c r="DC2" s="69"/>
      <c r="DD2" s="19"/>
      <c r="DE2" s="19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T2" s="37"/>
    </row>
    <row r="3" spans="1:155" s="1" customFormat="1" ht="16.5" customHeight="1" x14ac:dyDescent="0.25">
      <c r="A3" s="25" t="s">
        <v>15</v>
      </c>
      <c r="B3" s="25"/>
      <c r="C3" s="25"/>
      <c r="D3" s="69" t="s">
        <v>55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25"/>
      <c r="AM3" s="69"/>
      <c r="AN3" s="25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86"/>
      <c r="BR3" s="86"/>
      <c r="BS3" s="86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4"/>
      <c r="CV3" s="4"/>
      <c r="CW3" s="4"/>
      <c r="CX3" s="25"/>
      <c r="CY3" s="17"/>
      <c r="CZ3" s="17"/>
      <c r="DA3" s="17"/>
      <c r="DB3" s="19"/>
      <c r="DC3" s="69"/>
      <c r="DD3" s="19"/>
      <c r="DE3" s="19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T3" s="37"/>
    </row>
    <row r="4" spans="1:155" s="1" customFormat="1" ht="16.5" customHeight="1" x14ac:dyDescent="0.2">
      <c r="A4" s="25" t="s">
        <v>14</v>
      </c>
      <c r="B4" s="25"/>
      <c r="C4" s="25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25"/>
      <c r="AM4" s="70"/>
      <c r="AN4" s="25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87"/>
      <c r="BR4" s="87"/>
      <c r="BS4" s="87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6"/>
      <c r="CV4" s="6"/>
      <c r="CW4" s="6"/>
      <c r="CX4" s="25"/>
      <c r="CY4" s="17"/>
      <c r="CZ4" s="17"/>
      <c r="DA4" s="17"/>
      <c r="DB4" s="19"/>
      <c r="DC4" s="70"/>
      <c r="DD4" s="19"/>
      <c r="DE4" s="19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T4" s="37"/>
    </row>
    <row r="5" spans="1:155" s="1" customFormat="1" x14ac:dyDescent="0.2">
      <c r="A5" s="100" t="s">
        <v>103</v>
      </c>
      <c r="B5" s="26"/>
      <c r="C5" s="2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26"/>
      <c r="AM5" s="70"/>
      <c r="AN5" s="26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87"/>
      <c r="BR5" s="87"/>
      <c r="BS5" s="87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6"/>
      <c r="CV5" s="6"/>
      <c r="CW5" s="6"/>
      <c r="CX5" s="26"/>
      <c r="CY5" s="14"/>
      <c r="CZ5" s="14"/>
      <c r="DA5" s="14"/>
      <c r="DB5" s="14"/>
      <c r="DC5" s="70"/>
      <c r="DD5" s="14"/>
      <c r="DE5" s="14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T5" s="37"/>
    </row>
    <row r="6" spans="1:155" s="1" customFormat="1" ht="15.75" customHeight="1" x14ac:dyDescent="0.2">
      <c r="A6" s="23"/>
      <c r="B6" s="32" t="s">
        <v>13</v>
      </c>
      <c r="C6" s="33"/>
      <c r="D6" s="16"/>
      <c r="E6" s="20"/>
      <c r="F6" s="20"/>
      <c r="G6" s="20"/>
      <c r="H6" s="20"/>
      <c r="I6" s="20"/>
      <c r="J6" s="20"/>
      <c r="K6" s="20"/>
      <c r="L6" s="20"/>
      <c r="M6" s="20"/>
      <c r="N6" s="20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33"/>
      <c r="AM6" s="18"/>
      <c r="AN6" s="33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46"/>
      <c r="BR6" s="46"/>
      <c r="BS6" s="46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 t="s">
        <v>131</v>
      </c>
      <c r="CP6" s="18"/>
      <c r="CQ6" s="18" t="s">
        <v>160</v>
      </c>
      <c r="CR6" s="18"/>
      <c r="CS6" s="18"/>
      <c r="CT6" s="18"/>
      <c r="CU6" s="18"/>
      <c r="CV6" s="18"/>
      <c r="CW6" s="18"/>
      <c r="CX6" s="16"/>
      <c r="CY6" s="16"/>
      <c r="CZ6" s="16"/>
      <c r="DA6" s="16"/>
      <c r="DB6" s="20"/>
      <c r="DC6" s="18"/>
      <c r="DD6" s="20"/>
      <c r="DE6" s="20"/>
      <c r="DF6" s="11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1"/>
      <c r="EJ6" s="18"/>
      <c r="EK6" s="18"/>
      <c r="EL6" s="18"/>
      <c r="EM6" s="18"/>
      <c r="EN6" s="18"/>
      <c r="EO6" s="18"/>
      <c r="EP6" s="18"/>
      <c r="EQ6" s="11"/>
      <c r="ER6" s="18"/>
      <c r="ES6" s="18"/>
      <c r="ET6" s="18"/>
      <c r="EU6" s="11"/>
      <c r="EV6" s="11"/>
      <c r="EW6" s="11"/>
      <c r="EX6" s="11"/>
      <c r="EY6" s="11"/>
    </row>
    <row r="7" spans="1:155" s="7" customFormat="1" ht="71.25" customHeight="1" x14ac:dyDescent="0.2">
      <c r="A7" s="117" t="s">
        <v>25</v>
      </c>
      <c r="B7" s="118" t="s">
        <v>12</v>
      </c>
      <c r="C7" s="118" t="s">
        <v>47</v>
      </c>
      <c r="D7" s="50" t="s">
        <v>104</v>
      </c>
      <c r="E7" s="50" t="s">
        <v>106</v>
      </c>
      <c r="F7" s="50" t="s">
        <v>106</v>
      </c>
      <c r="G7" s="50" t="s">
        <v>106</v>
      </c>
      <c r="H7" s="50" t="s">
        <v>106</v>
      </c>
      <c r="I7" s="50" t="s">
        <v>106</v>
      </c>
      <c r="J7" s="50" t="s">
        <v>106</v>
      </c>
      <c r="K7" s="50" t="s">
        <v>106</v>
      </c>
      <c r="L7" s="50" t="s">
        <v>106</v>
      </c>
      <c r="M7" s="50" t="s">
        <v>106</v>
      </c>
      <c r="N7" s="50" t="s">
        <v>106</v>
      </c>
      <c r="O7" s="50" t="s">
        <v>106</v>
      </c>
      <c r="P7" s="50" t="s">
        <v>60</v>
      </c>
      <c r="Q7" s="50" t="s">
        <v>60</v>
      </c>
      <c r="R7" s="50" t="s">
        <v>60</v>
      </c>
      <c r="S7" s="50" t="s">
        <v>60</v>
      </c>
      <c r="T7" s="50" t="s">
        <v>111</v>
      </c>
      <c r="U7" s="50" t="s">
        <v>106</v>
      </c>
      <c r="V7" s="50" t="s">
        <v>60</v>
      </c>
      <c r="W7" s="50" t="s">
        <v>60</v>
      </c>
      <c r="X7" s="50" t="s">
        <v>60</v>
      </c>
      <c r="Y7" s="50" t="s">
        <v>60</v>
      </c>
      <c r="Z7" s="50" t="s">
        <v>60</v>
      </c>
      <c r="AA7" s="50" t="s">
        <v>60</v>
      </c>
      <c r="AB7" s="50" t="s">
        <v>60</v>
      </c>
      <c r="AC7" s="50" t="s">
        <v>60</v>
      </c>
      <c r="AD7" s="50" t="s">
        <v>111</v>
      </c>
      <c r="AE7" s="50" t="s">
        <v>60</v>
      </c>
      <c r="AF7" s="50" t="s">
        <v>60</v>
      </c>
      <c r="AG7" s="50" t="s">
        <v>60</v>
      </c>
      <c r="AH7" s="50" t="s">
        <v>126</v>
      </c>
      <c r="AI7" s="50" t="s">
        <v>111</v>
      </c>
      <c r="AJ7" s="50" t="s">
        <v>111</v>
      </c>
      <c r="AK7" s="50" t="s">
        <v>129</v>
      </c>
      <c r="AL7" s="118" t="s">
        <v>47</v>
      </c>
      <c r="AM7" s="50" t="s">
        <v>60</v>
      </c>
      <c r="AN7" s="118" t="s">
        <v>47</v>
      </c>
      <c r="AO7" s="50" t="s">
        <v>111</v>
      </c>
      <c r="AP7" s="119" t="s">
        <v>25</v>
      </c>
      <c r="AQ7" s="122" t="s">
        <v>12</v>
      </c>
      <c r="AR7" s="122" t="s">
        <v>48</v>
      </c>
      <c r="AS7" s="50" t="s">
        <v>126</v>
      </c>
      <c r="AT7" s="50" t="s">
        <v>60</v>
      </c>
      <c r="AU7" s="50" t="s">
        <v>60</v>
      </c>
      <c r="AV7" s="50" t="s">
        <v>60</v>
      </c>
      <c r="AW7" s="50" t="s">
        <v>60</v>
      </c>
      <c r="AX7" s="50" t="s">
        <v>60</v>
      </c>
      <c r="AY7" s="50" t="s">
        <v>137</v>
      </c>
      <c r="AZ7" s="50" t="s">
        <v>60</v>
      </c>
      <c r="BA7" s="50" t="s">
        <v>60</v>
      </c>
      <c r="BB7" s="50" t="s">
        <v>60</v>
      </c>
      <c r="BC7" s="50" t="s">
        <v>143</v>
      </c>
      <c r="BD7" s="50" t="s">
        <v>137</v>
      </c>
      <c r="BE7" s="50" t="s">
        <v>60</v>
      </c>
      <c r="BF7" s="50" t="s">
        <v>60</v>
      </c>
      <c r="BG7" s="50" t="s">
        <v>126</v>
      </c>
      <c r="BH7" s="50" t="s">
        <v>111</v>
      </c>
      <c r="BI7" s="50" t="s">
        <v>111</v>
      </c>
      <c r="BJ7" s="50" t="s">
        <v>143</v>
      </c>
      <c r="BK7" s="122" t="s">
        <v>48</v>
      </c>
      <c r="BL7" s="50" t="s">
        <v>137</v>
      </c>
      <c r="BM7" s="50" t="s">
        <v>60</v>
      </c>
      <c r="BN7" s="122" t="s">
        <v>48</v>
      </c>
      <c r="BO7" s="50" t="s">
        <v>126</v>
      </c>
      <c r="BP7" s="50" t="s">
        <v>60</v>
      </c>
      <c r="BQ7" s="93" t="s">
        <v>25</v>
      </c>
      <c r="BR7" s="94" t="s">
        <v>12</v>
      </c>
      <c r="BS7" s="94" t="s">
        <v>173</v>
      </c>
      <c r="BT7" s="50" t="s">
        <v>60</v>
      </c>
      <c r="BU7" s="50" t="s">
        <v>60</v>
      </c>
      <c r="BV7" s="50" t="s">
        <v>60</v>
      </c>
      <c r="BW7" s="50" t="s">
        <v>137</v>
      </c>
      <c r="BX7" s="50" t="s">
        <v>137</v>
      </c>
      <c r="BY7" s="50" t="s">
        <v>137</v>
      </c>
      <c r="BZ7" s="50" t="s">
        <v>137</v>
      </c>
      <c r="CA7" s="50" t="s">
        <v>143</v>
      </c>
      <c r="CB7" s="50" t="s">
        <v>143</v>
      </c>
      <c r="CC7" s="50" t="s">
        <v>60</v>
      </c>
      <c r="CD7" s="128" t="s">
        <v>63</v>
      </c>
      <c r="CE7" s="126" t="s">
        <v>12</v>
      </c>
      <c r="CF7" s="126" t="s">
        <v>64</v>
      </c>
      <c r="CG7" s="50" t="s">
        <v>60</v>
      </c>
      <c r="CH7" s="50" t="s">
        <v>60</v>
      </c>
      <c r="CI7" s="50" t="s">
        <v>60</v>
      </c>
      <c r="CJ7" s="50" t="s">
        <v>60</v>
      </c>
      <c r="CK7" s="50" t="s">
        <v>164</v>
      </c>
      <c r="CL7" s="50" t="s">
        <v>111</v>
      </c>
      <c r="CM7" s="50" t="s">
        <v>111</v>
      </c>
      <c r="CN7" s="50" t="s">
        <v>111</v>
      </c>
      <c r="CO7" s="126" t="s">
        <v>64</v>
      </c>
      <c r="CP7" s="50" t="s">
        <v>164</v>
      </c>
      <c r="CQ7" s="126" t="s">
        <v>64</v>
      </c>
      <c r="CR7" s="50" t="s">
        <v>60</v>
      </c>
      <c r="CS7" s="124" t="s">
        <v>63</v>
      </c>
      <c r="CT7" s="125" t="s">
        <v>12</v>
      </c>
      <c r="CU7" s="121" t="s">
        <v>85</v>
      </c>
      <c r="CV7" s="50" t="s">
        <v>111</v>
      </c>
      <c r="CW7" s="121" t="s">
        <v>85</v>
      </c>
      <c r="CX7" s="50" t="s">
        <v>167</v>
      </c>
      <c r="CY7" s="128" t="s">
        <v>168</v>
      </c>
      <c r="CZ7" s="128" t="s">
        <v>12</v>
      </c>
      <c r="DA7" s="130" t="s">
        <v>169</v>
      </c>
      <c r="DB7" s="132" t="s">
        <v>171</v>
      </c>
      <c r="DC7" s="50" t="s">
        <v>60</v>
      </c>
    </row>
    <row r="8" spans="1:155" s="7" customFormat="1" ht="22.5" customHeight="1" x14ac:dyDescent="0.2">
      <c r="A8" s="117"/>
      <c r="B8" s="118"/>
      <c r="C8" s="118"/>
      <c r="D8" s="76" t="s">
        <v>105</v>
      </c>
      <c r="E8" s="76" t="s">
        <v>102</v>
      </c>
      <c r="F8" s="76" t="s">
        <v>100</v>
      </c>
      <c r="G8" s="76" t="s">
        <v>95</v>
      </c>
      <c r="H8" s="76" t="s">
        <v>88</v>
      </c>
      <c r="I8" s="76" t="s">
        <v>61</v>
      </c>
      <c r="J8" s="76" t="s">
        <v>86</v>
      </c>
      <c r="K8" s="76" t="s">
        <v>49</v>
      </c>
      <c r="L8" s="76" t="s">
        <v>96</v>
      </c>
      <c r="M8" s="76" t="s">
        <v>50</v>
      </c>
      <c r="N8" s="76" t="s">
        <v>52</v>
      </c>
      <c r="O8" s="76" t="s">
        <v>94</v>
      </c>
      <c r="P8" s="76" t="s">
        <v>107</v>
      </c>
      <c r="Q8" s="76" t="s">
        <v>108</v>
      </c>
      <c r="R8" s="76" t="s">
        <v>109</v>
      </c>
      <c r="S8" s="76" t="s">
        <v>110</v>
      </c>
      <c r="T8" s="76" t="s">
        <v>112</v>
      </c>
      <c r="U8" s="76" t="s">
        <v>113</v>
      </c>
      <c r="V8" s="76" t="s">
        <v>114</v>
      </c>
      <c r="W8" s="76" t="s">
        <v>115</v>
      </c>
      <c r="X8" s="76" t="s">
        <v>116</v>
      </c>
      <c r="Y8" s="76" t="s">
        <v>117</v>
      </c>
      <c r="Z8" s="76" t="s">
        <v>90</v>
      </c>
      <c r="AA8" s="76" t="s">
        <v>118</v>
      </c>
      <c r="AB8" s="76" t="s">
        <v>119</v>
      </c>
      <c r="AC8" s="76" t="s">
        <v>120</v>
      </c>
      <c r="AD8" s="76" t="s">
        <v>121</v>
      </c>
      <c r="AE8" s="76" t="s">
        <v>122</v>
      </c>
      <c r="AF8" s="76" t="s">
        <v>123</v>
      </c>
      <c r="AG8" s="76" t="s">
        <v>124</v>
      </c>
      <c r="AH8" s="76" t="s">
        <v>51</v>
      </c>
      <c r="AI8" s="76" t="s">
        <v>127</v>
      </c>
      <c r="AJ8" s="76" t="s">
        <v>128</v>
      </c>
      <c r="AK8" s="76" t="s">
        <v>130</v>
      </c>
      <c r="AL8" s="118"/>
      <c r="AM8" s="76" t="s">
        <v>125</v>
      </c>
      <c r="AN8" s="118"/>
      <c r="AO8" s="76" t="s">
        <v>52</v>
      </c>
      <c r="AP8" s="120"/>
      <c r="AQ8" s="123"/>
      <c r="AR8" s="123"/>
      <c r="AS8" s="50" t="s">
        <v>62</v>
      </c>
      <c r="AT8" s="50" t="s">
        <v>132</v>
      </c>
      <c r="AU8" s="50" t="s">
        <v>133</v>
      </c>
      <c r="AV8" s="50" t="s">
        <v>134</v>
      </c>
      <c r="AW8" s="50" t="s">
        <v>135</v>
      </c>
      <c r="AX8" s="50" t="s">
        <v>136</v>
      </c>
      <c r="AY8" s="50" t="s">
        <v>139</v>
      </c>
      <c r="AZ8" s="50" t="s">
        <v>140</v>
      </c>
      <c r="BA8" s="50" t="s">
        <v>141</v>
      </c>
      <c r="BB8" s="50" t="s">
        <v>142</v>
      </c>
      <c r="BC8" s="50" t="s">
        <v>144</v>
      </c>
      <c r="BD8" s="50" t="s">
        <v>145</v>
      </c>
      <c r="BE8" s="50" t="s">
        <v>148</v>
      </c>
      <c r="BF8" s="50" t="s">
        <v>91</v>
      </c>
      <c r="BG8" s="50" t="s">
        <v>95</v>
      </c>
      <c r="BH8" s="50" t="s">
        <v>149</v>
      </c>
      <c r="BI8" s="50" t="s">
        <v>59</v>
      </c>
      <c r="BJ8" s="50" t="s">
        <v>150</v>
      </c>
      <c r="BK8" s="123"/>
      <c r="BL8" s="50" t="s">
        <v>138</v>
      </c>
      <c r="BM8" s="50" t="s">
        <v>146</v>
      </c>
      <c r="BN8" s="123"/>
      <c r="BO8" s="50" t="s">
        <v>96</v>
      </c>
      <c r="BP8" s="50" t="s">
        <v>147</v>
      </c>
      <c r="BQ8" s="88"/>
      <c r="BR8" s="88"/>
      <c r="BS8" s="88"/>
      <c r="BT8" s="50" t="s">
        <v>151</v>
      </c>
      <c r="BU8" s="77" t="s">
        <v>153</v>
      </c>
      <c r="BV8" s="77" t="s">
        <v>154</v>
      </c>
      <c r="BW8" s="77" t="s">
        <v>89</v>
      </c>
      <c r="BX8" s="77" t="s">
        <v>87</v>
      </c>
      <c r="BY8" s="77" t="s">
        <v>155</v>
      </c>
      <c r="BZ8" s="77" t="s">
        <v>156</v>
      </c>
      <c r="CA8" s="77" t="s">
        <v>157</v>
      </c>
      <c r="CB8" s="77" t="s">
        <v>158</v>
      </c>
      <c r="CC8" s="77" t="s">
        <v>159</v>
      </c>
      <c r="CD8" s="129"/>
      <c r="CE8" s="127"/>
      <c r="CF8" s="127"/>
      <c r="CG8" s="77" t="s">
        <v>161</v>
      </c>
      <c r="CH8" s="77" t="s">
        <v>162</v>
      </c>
      <c r="CI8" s="77" t="s">
        <v>163</v>
      </c>
      <c r="CJ8" s="77" t="s">
        <v>92</v>
      </c>
      <c r="CK8" s="77" t="s">
        <v>58</v>
      </c>
      <c r="CL8" s="77" t="s">
        <v>156</v>
      </c>
      <c r="CM8" s="77" t="s">
        <v>138</v>
      </c>
      <c r="CN8" s="77" t="s">
        <v>165</v>
      </c>
      <c r="CO8" s="127"/>
      <c r="CP8" s="77" t="s">
        <v>88</v>
      </c>
      <c r="CQ8" s="127"/>
      <c r="CR8" s="77" t="s">
        <v>166</v>
      </c>
      <c r="CS8" s="124"/>
      <c r="CT8" s="125"/>
      <c r="CU8" s="121"/>
      <c r="CV8" s="50" t="s">
        <v>145</v>
      </c>
      <c r="CW8" s="121"/>
      <c r="CX8" s="50" t="s">
        <v>101</v>
      </c>
      <c r="CY8" s="129"/>
      <c r="CZ8" s="129"/>
      <c r="DA8" s="131"/>
      <c r="DB8" s="133"/>
      <c r="DC8" s="107" t="s">
        <v>152</v>
      </c>
    </row>
    <row r="9" spans="1:155" s="1" customFormat="1" ht="12.75" customHeight="1" x14ac:dyDescent="0.2">
      <c r="A9" s="39" t="s">
        <v>11</v>
      </c>
      <c r="B9" s="57"/>
      <c r="C9" s="30">
        <f>SUM(C10:C11)</f>
        <v>1.1700000000000002</v>
      </c>
      <c r="D9" s="78">
        <f t="shared" ref="D9:AK9" si="0">SUM(D10:D11)</f>
        <v>0</v>
      </c>
      <c r="E9" s="78">
        <f t="shared" si="0"/>
        <v>7373.8080000000009</v>
      </c>
      <c r="F9" s="78">
        <f t="shared" si="0"/>
        <v>7456.6440000000011</v>
      </c>
      <c r="G9" s="78">
        <f t="shared" si="0"/>
        <v>7217.9640000000009</v>
      </c>
      <c r="H9" s="78">
        <f t="shared" si="0"/>
        <v>9899.6040000000012</v>
      </c>
      <c r="I9" s="78">
        <f t="shared" si="0"/>
        <v>6413.4720000000007</v>
      </c>
      <c r="J9" s="78">
        <f t="shared" si="0"/>
        <v>6642.3240000000005</v>
      </c>
      <c r="K9" s="78">
        <f t="shared" si="0"/>
        <v>7487.5319999999992</v>
      </c>
      <c r="L9" s="78">
        <f t="shared" si="0"/>
        <v>7248.8519999999999</v>
      </c>
      <c r="M9" s="78">
        <f t="shared" si="0"/>
        <v>10113.012000000001</v>
      </c>
      <c r="N9" s="78">
        <f t="shared" si="0"/>
        <v>7115.4720000000007</v>
      </c>
      <c r="O9" s="78">
        <f t="shared" si="0"/>
        <v>7188.4800000000005</v>
      </c>
      <c r="P9" s="78">
        <f t="shared" si="0"/>
        <v>2786.94</v>
      </c>
      <c r="Q9" s="78">
        <f t="shared" si="0"/>
        <v>2826.2520000000004</v>
      </c>
      <c r="R9" s="78">
        <f t="shared" si="0"/>
        <v>10195.848000000002</v>
      </c>
      <c r="S9" s="78">
        <f t="shared" si="0"/>
        <v>4825.5480000000007</v>
      </c>
      <c r="T9" s="78">
        <f t="shared" si="0"/>
        <v>2788.3440000000001</v>
      </c>
      <c r="U9" s="78">
        <f t="shared" si="0"/>
        <v>7274.1240000000007</v>
      </c>
      <c r="V9" s="78">
        <f t="shared" si="0"/>
        <v>7257.2760000000007</v>
      </c>
      <c r="W9" s="78">
        <f t="shared" si="0"/>
        <v>7283.9520000000002</v>
      </c>
      <c r="X9" s="78">
        <f t="shared" si="0"/>
        <v>5828.0040000000008</v>
      </c>
      <c r="Y9" s="78">
        <f t="shared" si="0"/>
        <v>10167.768000000002</v>
      </c>
      <c r="Z9" s="78">
        <f t="shared" si="0"/>
        <v>10136.880000000001</v>
      </c>
      <c r="AA9" s="78">
        <f t="shared" si="0"/>
        <v>9955.7640000000029</v>
      </c>
      <c r="AB9" s="78">
        <f t="shared" si="0"/>
        <v>2817.828</v>
      </c>
      <c r="AC9" s="78">
        <f t="shared" si="0"/>
        <v>5537.3760000000002</v>
      </c>
      <c r="AD9" s="78">
        <f t="shared" si="0"/>
        <v>0</v>
      </c>
      <c r="AE9" s="78">
        <f t="shared" si="0"/>
        <v>7524.0360000000001</v>
      </c>
      <c r="AF9" s="78">
        <f t="shared" si="0"/>
        <v>6275.88</v>
      </c>
      <c r="AG9" s="78">
        <f t="shared" si="0"/>
        <v>7709.3640000000014</v>
      </c>
      <c r="AH9" s="78">
        <f t="shared" si="0"/>
        <v>7483.3200000000006</v>
      </c>
      <c r="AI9" s="78">
        <f t="shared" si="0"/>
        <v>3616.7040000000006</v>
      </c>
      <c r="AJ9" s="78">
        <f t="shared" si="0"/>
        <v>7765.5240000000003</v>
      </c>
      <c r="AK9" s="78">
        <f t="shared" si="0"/>
        <v>5812.56</v>
      </c>
      <c r="AL9" s="30">
        <f>SUM(AL10:AL11)</f>
        <v>1.1700000000000002</v>
      </c>
      <c r="AM9" s="78">
        <f>SUM(AM10:AM11)</f>
        <v>8206.380000000001</v>
      </c>
      <c r="AN9" s="30">
        <f>SUM(AN10:AN11)</f>
        <v>1.1700000000000002</v>
      </c>
      <c r="AO9" s="78">
        <f>SUM(AO10:AO11)</f>
        <v>7209.5400000000009</v>
      </c>
      <c r="AP9" s="39" t="s">
        <v>11</v>
      </c>
      <c r="AQ9" s="57"/>
      <c r="AR9" s="30">
        <f>SUM(AR10:AR11)</f>
        <v>0</v>
      </c>
      <c r="AS9" s="78">
        <f t="shared" ref="AS9:BJ9" si="1">SUM(AS10:AS11)</f>
        <v>0</v>
      </c>
      <c r="AT9" s="78">
        <f t="shared" si="1"/>
        <v>0</v>
      </c>
      <c r="AU9" s="78">
        <f t="shared" si="1"/>
        <v>0</v>
      </c>
      <c r="AV9" s="78">
        <f t="shared" si="1"/>
        <v>0</v>
      </c>
      <c r="AW9" s="78">
        <f t="shared" si="1"/>
        <v>0</v>
      </c>
      <c r="AX9" s="78">
        <f t="shared" si="1"/>
        <v>0</v>
      </c>
      <c r="AY9" s="78">
        <f t="shared" si="1"/>
        <v>0</v>
      </c>
      <c r="AZ9" s="78">
        <f t="shared" si="1"/>
        <v>0</v>
      </c>
      <c r="BA9" s="78">
        <f t="shared" si="1"/>
        <v>0</v>
      </c>
      <c r="BB9" s="78">
        <f t="shared" si="1"/>
        <v>0</v>
      </c>
      <c r="BC9" s="78">
        <f t="shared" si="1"/>
        <v>0</v>
      </c>
      <c r="BD9" s="78">
        <f t="shared" si="1"/>
        <v>0</v>
      </c>
      <c r="BE9" s="78">
        <f t="shared" si="1"/>
        <v>0</v>
      </c>
      <c r="BF9" s="78">
        <f t="shared" si="1"/>
        <v>0</v>
      </c>
      <c r="BG9" s="78">
        <f t="shared" si="1"/>
        <v>0</v>
      </c>
      <c r="BH9" s="78">
        <f t="shared" si="1"/>
        <v>0</v>
      </c>
      <c r="BI9" s="78">
        <f t="shared" si="1"/>
        <v>0</v>
      </c>
      <c r="BJ9" s="78">
        <f t="shared" si="1"/>
        <v>0</v>
      </c>
      <c r="BK9" s="30">
        <f>SUM(BK10:BK11)</f>
        <v>0</v>
      </c>
      <c r="BL9" s="78">
        <f t="shared" ref="BL9:BM9" si="2">SUM(BL10:BL11)</f>
        <v>0</v>
      </c>
      <c r="BM9" s="78">
        <f t="shared" si="2"/>
        <v>0</v>
      </c>
      <c r="BN9" s="30">
        <f>SUM(BN10:BN11)</f>
        <v>0</v>
      </c>
      <c r="BO9" s="78">
        <f>SUM(BO10:BO11)</f>
        <v>0</v>
      </c>
      <c r="BP9" s="78">
        <f>SUM(BP10:BP11)</f>
        <v>0</v>
      </c>
      <c r="BQ9" s="93" t="s">
        <v>11</v>
      </c>
      <c r="BR9" s="44"/>
      <c r="BS9" s="52">
        <f>SUM(BS10:BS11)</f>
        <v>1.1700000000000002</v>
      </c>
      <c r="BT9" s="48">
        <f t="shared" ref="BT9:CC9" si="3">SUM(BT10:BT11)</f>
        <v>7429.9680000000017</v>
      </c>
      <c r="BU9" s="48">
        <f t="shared" si="3"/>
        <v>14426.100000000002</v>
      </c>
      <c r="BV9" s="48">
        <f t="shared" si="3"/>
        <v>14848.704</v>
      </c>
      <c r="BW9" s="48">
        <f t="shared" si="3"/>
        <v>7293.7800000000007</v>
      </c>
      <c r="BX9" s="48">
        <f t="shared" si="3"/>
        <v>7257.2760000000007</v>
      </c>
      <c r="BY9" s="48">
        <f t="shared" ref="BY9:CA9" si="4">SUM(BY10:BY11)</f>
        <v>7429.9680000000017</v>
      </c>
      <c r="BZ9" s="48">
        <f t="shared" si="4"/>
        <v>5823.7920000000004</v>
      </c>
      <c r="CA9" s="48">
        <f t="shared" si="4"/>
        <v>9608.9760000000006</v>
      </c>
      <c r="CB9" s="48">
        <f t="shared" si="3"/>
        <v>7622.3159999999998</v>
      </c>
      <c r="CC9" s="48">
        <f t="shared" si="3"/>
        <v>7233.4080000000013</v>
      </c>
      <c r="CD9" s="54" t="s">
        <v>11</v>
      </c>
      <c r="CE9" s="55"/>
      <c r="CF9" s="30">
        <f>SUM(CF10:CF11)</f>
        <v>1.1700000000000002</v>
      </c>
      <c r="CG9" s="9">
        <f t="shared" ref="CG9:CN9" si="5">SUM(CG10:CG11)</f>
        <v>7733.232</v>
      </c>
      <c r="CH9" s="9">
        <f t="shared" si="5"/>
        <v>7630.7400000000007</v>
      </c>
      <c r="CI9" s="9">
        <f t="shared" si="5"/>
        <v>7486.1280000000015</v>
      </c>
      <c r="CJ9" s="9">
        <f t="shared" si="5"/>
        <v>8676.7199999999993</v>
      </c>
      <c r="CK9" s="9">
        <f t="shared" si="5"/>
        <v>11335.896000000001</v>
      </c>
      <c r="CL9" s="9">
        <f t="shared" si="5"/>
        <v>7140.7440000000006</v>
      </c>
      <c r="CM9" s="9">
        <f t="shared" si="5"/>
        <v>7064.9280000000008</v>
      </c>
      <c r="CN9" s="9">
        <f t="shared" si="5"/>
        <v>7999.9920000000002</v>
      </c>
      <c r="CO9" s="30">
        <f>SUM(CO10:CO11)</f>
        <v>1.1700000000000002</v>
      </c>
      <c r="CP9" s="9">
        <f>SUM(CP10:CP11)</f>
        <v>8440.8480000000018</v>
      </c>
      <c r="CQ9" s="30">
        <f>SUM(CQ10:CQ11)</f>
        <v>1.1700000000000002</v>
      </c>
      <c r="CR9" s="9">
        <f>SUM(CR10:CR11)</f>
        <v>9325.3680000000022</v>
      </c>
      <c r="CS9" s="39" t="s">
        <v>11</v>
      </c>
      <c r="CT9" s="57"/>
      <c r="CU9" s="97">
        <f>SUM(CU10:CU11)</f>
        <v>0</v>
      </c>
      <c r="CV9" s="41">
        <f t="shared" ref="CV9" si="6">SUM(CV10:CV11)</f>
        <v>0</v>
      </c>
      <c r="CW9" s="97">
        <f>SUM(CW10:CW11)</f>
        <v>0</v>
      </c>
      <c r="CX9" s="41">
        <f>SUM(CX10:CX11)</f>
        <v>0</v>
      </c>
      <c r="CY9" s="93" t="s">
        <v>11</v>
      </c>
      <c r="CZ9" s="51"/>
      <c r="DA9" s="52"/>
      <c r="DB9" s="47">
        <v>0</v>
      </c>
      <c r="DC9" s="47">
        <v>0</v>
      </c>
    </row>
    <row r="10" spans="1:155" s="1" customFormat="1" ht="31.5" customHeight="1" x14ac:dyDescent="0.2">
      <c r="A10" s="27" t="s">
        <v>18</v>
      </c>
      <c r="B10" s="57" t="s">
        <v>29</v>
      </c>
      <c r="C10" s="57">
        <v>1.1200000000000001</v>
      </c>
      <c r="D10" s="22">
        <v>0</v>
      </c>
      <c r="E10" s="22">
        <f t="shared" ref="E10:AK10" si="7">$C$10*12*E35</f>
        <v>7058.688000000001</v>
      </c>
      <c r="F10" s="22">
        <f t="shared" si="7"/>
        <v>7137.9840000000013</v>
      </c>
      <c r="G10" s="22">
        <f t="shared" si="7"/>
        <v>6909.5040000000008</v>
      </c>
      <c r="H10" s="22">
        <f t="shared" si="7"/>
        <v>9476.5440000000017</v>
      </c>
      <c r="I10" s="22">
        <f t="shared" si="7"/>
        <v>6139.3920000000007</v>
      </c>
      <c r="J10" s="22">
        <f t="shared" si="7"/>
        <v>6358.4640000000009</v>
      </c>
      <c r="K10" s="22">
        <f t="shared" si="7"/>
        <v>7167.5519999999997</v>
      </c>
      <c r="L10" s="22">
        <f t="shared" si="7"/>
        <v>6939.0720000000001</v>
      </c>
      <c r="M10" s="22">
        <f t="shared" si="7"/>
        <v>9680.8320000000003</v>
      </c>
      <c r="N10" s="22">
        <f t="shared" si="7"/>
        <v>6811.3920000000007</v>
      </c>
      <c r="O10" s="22">
        <f t="shared" si="7"/>
        <v>6881.2800000000007</v>
      </c>
      <c r="P10" s="22">
        <f t="shared" si="7"/>
        <v>2667.84</v>
      </c>
      <c r="Q10" s="22">
        <f t="shared" si="7"/>
        <v>2705.4720000000002</v>
      </c>
      <c r="R10" s="22">
        <f t="shared" si="7"/>
        <v>9760.1280000000024</v>
      </c>
      <c r="S10" s="22">
        <f t="shared" si="7"/>
        <v>4619.3280000000004</v>
      </c>
      <c r="T10" s="22">
        <f t="shared" si="7"/>
        <v>2669.1840000000002</v>
      </c>
      <c r="U10" s="22">
        <f t="shared" si="7"/>
        <v>6963.264000000001</v>
      </c>
      <c r="V10" s="22">
        <f t="shared" si="7"/>
        <v>6947.1360000000004</v>
      </c>
      <c r="W10" s="22">
        <f t="shared" si="7"/>
        <v>6972.6720000000005</v>
      </c>
      <c r="X10" s="22">
        <f t="shared" si="7"/>
        <v>5578.9440000000004</v>
      </c>
      <c r="Y10" s="22">
        <f t="shared" si="7"/>
        <v>9733.2480000000014</v>
      </c>
      <c r="Z10" s="22">
        <f t="shared" si="7"/>
        <v>9703.68</v>
      </c>
      <c r="AA10" s="22">
        <f t="shared" si="7"/>
        <v>9530.3040000000019</v>
      </c>
      <c r="AB10" s="22">
        <f t="shared" si="7"/>
        <v>2697.4079999999999</v>
      </c>
      <c r="AC10" s="22">
        <f t="shared" si="7"/>
        <v>5300.7359999999999</v>
      </c>
      <c r="AD10" s="22">
        <v>0</v>
      </c>
      <c r="AE10" s="22">
        <f t="shared" si="7"/>
        <v>7202.4960000000001</v>
      </c>
      <c r="AF10" s="22">
        <f t="shared" si="7"/>
        <v>6007.68</v>
      </c>
      <c r="AG10" s="22">
        <f t="shared" si="7"/>
        <v>7379.9040000000014</v>
      </c>
      <c r="AH10" s="22">
        <f t="shared" si="7"/>
        <v>7163.52</v>
      </c>
      <c r="AI10" s="22">
        <f t="shared" si="7"/>
        <v>3462.1440000000007</v>
      </c>
      <c r="AJ10" s="22">
        <f t="shared" si="7"/>
        <v>7433.6640000000007</v>
      </c>
      <c r="AK10" s="22">
        <f t="shared" si="7"/>
        <v>5564.1600000000008</v>
      </c>
      <c r="AL10" s="57">
        <v>1.1200000000000001</v>
      </c>
      <c r="AM10" s="22">
        <f>$C$10*12*AM35</f>
        <v>7855.6800000000012</v>
      </c>
      <c r="AN10" s="57">
        <v>1.1200000000000001</v>
      </c>
      <c r="AO10" s="22">
        <f>$C$10*12*AO35</f>
        <v>6901.4400000000005</v>
      </c>
      <c r="AP10" s="71" t="s">
        <v>18</v>
      </c>
      <c r="AQ10" s="57" t="s">
        <v>29</v>
      </c>
      <c r="AR10" s="57">
        <v>0</v>
      </c>
      <c r="AS10" s="22">
        <f>$AR$10*12*AS35</f>
        <v>0</v>
      </c>
      <c r="AT10" s="22">
        <f t="shared" ref="AT10:BJ10" si="8">$AR$10*12*AT35</f>
        <v>0</v>
      </c>
      <c r="AU10" s="22">
        <f t="shared" si="8"/>
        <v>0</v>
      </c>
      <c r="AV10" s="22">
        <f t="shared" si="8"/>
        <v>0</v>
      </c>
      <c r="AW10" s="22">
        <f t="shared" si="8"/>
        <v>0</v>
      </c>
      <c r="AX10" s="22">
        <f t="shared" si="8"/>
        <v>0</v>
      </c>
      <c r="AY10" s="22">
        <f t="shared" si="8"/>
        <v>0</v>
      </c>
      <c r="AZ10" s="22">
        <f t="shared" si="8"/>
        <v>0</v>
      </c>
      <c r="BA10" s="22">
        <f t="shared" si="8"/>
        <v>0</v>
      </c>
      <c r="BB10" s="22">
        <f t="shared" si="8"/>
        <v>0</v>
      </c>
      <c r="BC10" s="22">
        <f t="shared" si="8"/>
        <v>0</v>
      </c>
      <c r="BD10" s="22">
        <f t="shared" si="8"/>
        <v>0</v>
      </c>
      <c r="BE10" s="22">
        <f t="shared" si="8"/>
        <v>0</v>
      </c>
      <c r="BF10" s="22">
        <f t="shared" si="8"/>
        <v>0</v>
      </c>
      <c r="BG10" s="22">
        <f t="shared" si="8"/>
        <v>0</v>
      </c>
      <c r="BH10" s="22">
        <f t="shared" si="8"/>
        <v>0</v>
      </c>
      <c r="BI10" s="22">
        <f t="shared" si="8"/>
        <v>0</v>
      </c>
      <c r="BJ10" s="22">
        <f t="shared" si="8"/>
        <v>0</v>
      </c>
      <c r="BK10" s="57">
        <v>0</v>
      </c>
      <c r="BL10" s="22">
        <f>$AR$10*12*BL35</f>
        <v>0</v>
      </c>
      <c r="BM10" s="22">
        <f>$AR$10*12*BM35</f>
        <v>0</v>
      </c>
      <c r="BN10" s="57">
        <v>0</v>
      </c>
      <c r="BO10" s="22">
        <f>$AR$10*12*BO35</f>
        <v>0</v>
      </c>
      <c r="BP10" s="22">
        <f>$AR$10*12*BP35</f>
        <v>0</v>
      </c>
      <c r="BQ10" s="53" t="s">
        <v>18</v>
      </c>
      <c r="BR10" s="44" t="s">
        <v>29</v>
      </c>
      <c r="BS10" s="51">
        <v>1.1200000000000001</v>
      </c>
      <c r="BT10" s="40">
        <f>$BS$10*12*BT35</f>
        <v>7112.4480000000012</v>
      </c>
      <c r="BU10" s="40">
        <f t="shared" ref="BU10:CC10" si="9">$BS$10*12*BU35</f>
        <v>13809.600000000002</v>
      </c>
      <c r="BV10" s="40">
        <f t="shared" si="9"/>
        <v>14214.144</v>
      </c>
      <c r="BW10" s="40">
        <f t="shared" si="9"/>
        <v>6982.0800000000008</v>
      </c>
      <c r="BX10" s="40">
        <f t="shared" si="9"/>
        <v>6947.1360000000004</v>
      </c>
      <c r="BY10" s="40">
        <f t="shared" ref="BY10:CA10" si="10">$BS$10*12*BY35</f>
        <v>7112.4480000000012</v>
      </c>
      <c r="BZ10" s="40">
        <f t="shared" si="10"/>
        <v>5574.9120000000003</v>
      </c>
      <c r="CA10" s="40">
        <f t="shared" si="10"/>
        <v>9198.3360000000011</v>
      </c>
      <c r="CB10" s="40">
        <f t="shared" si="9"/>
        <v>7296.576</v>
      </c>
      <c r="CC10" s="40">
        <f t="shared" si="9"/>
        <v>6924.2880000000014</v>
      </c>
      <c r="CD10" s="27" t="s">
        <v>18</v>
      </c>
      <c r="CE10" s="56" t="s">
        <v>65</v>
      </c>
      <c r="CF10" s="57">
        <v>1.1200000000000001</v>
      </c>
      <c r="CG10" s="22">
        <f>$CF$10*12*CG35</f>
        <v>7402.7520000000004</v>
      </c>
      <c r="CH10" s="22">
        <f t="shared" ref="CH10:CN10" si="11">$CF$10*12*CH35</f>
        <v>7304.64</v>
      </c>
      <c r="CI10" s="22">
        <f t="shared" si="11"/>
        <v>7166.2080000000014</v>
      </c>
      <c r="CJ10" s="22">
        <f t="shared" si="11"/>
        <v>8305.92</v>
      </c>
      <c r="CK10" s="22">
        <f t="shared" si="11"/>
        <v>10851.456</v>
      </c>
      <c r="CL10" s="22">
        <f t="shared" si="11"/>
        <v>6835.5840000000007</v>
      </c>
      <c r="CM10" s="22">
        <f t="shared" si="11"/>
        <v>6763.0080000000007</v>
      </c>
      <c r="CN10" s="22">
        <f t="shared" si="11"/>
        <v>7658.1120000000001</v>
      </c>
      <c r="CO10" s="57">
        <v>1.1200000000000001</v>
      </c>
      <c r="CP10" s="22">
        <f>$CF$10*12*CP35</f>
        <v>8080.1280000000015</v>
      </c>
      <c r="CQ10" s="57">
        <v>1.1200000000000001</v>
      </c>
      <c r="CR10" s="22">
        <f>$CF$10*12*CR35</f>
        <v>8926.8480000000018</v>
      </c>
      <c r="CS10" s="27" t="s">
        <v>18</v>
      </c>
      <c r="CT10" s="57" t="s">
        <v>65</v>
      </c>
      <c r="CU10" s="98">
        <v>0</v>
      </c>
      <c r="CV10" s="40">
        <f>$CU$10*12*CV35</f>
        <v>0</v>
      </c>
      <c r="CW10" s="98">
        <v>0</v>
      </c>
      <c r="CX10" s="40">
        <f>$CU$10*12*CX35</f>
        <v>0</v>
      </c>
      <c r="CY10" s="53" t="s">
        <v>18</v>
      </c>
      <c r="CZ10" s="51" t="s">
        <v>29</v>
      </c>
      <c r="DA10" s="51">
        <v>0</v>
      </c>
      <c r="DB10" s="47">
        <v>0</v>
      </c>
      <c r="DC10" s="47">
        <v>0</v>
      </c>
    </row>
    <row r="11" spans="1:155" s="1" customFormat="1" ht="63.75" customHeight="1" x14ac:dyDescent="0.2">
      <c r="A11" s="27" t="s">
        <v>22</v>
      </c>
      <c r="B11" s="57" t="s">
        <v>29</v>
      </c>
      <c r="C11" s="57">
        <v>0.05</v>
      </c>
      <c r="D11" s="22">
        <v>0</v>
      </c>
      <c r="E11" s="22">
        <f t="shared" ref="E11:AK11" si="12">$C$11*12*E35</f>
        <v>315.12000000000006</v>
      </c>
      <c r="F11" s="22">
        <f t="shared" si="12"/>
        <v>318.66000000000008</v>
      </c>
      <c r="G11" s="22">
        <f t="shared" si="12"/>
        <v>308.46000000000004</v>
      </c>
      <c r="H11" s="22">
        <f t="shared" si="12"/>
        <v>423.06000000000006</v>
      </c>
      <c r="I11" s="22">
        <f t="shared" si="12"/>
        <v>274.08000000000004</v>
      </c>
      <c r="J11" s="22">
        <f t="shared" si="12"/>
        <v>283.86000000000007</v>
      </c>
      <c r="K11" s="22">
        <f t="shared" si="12"/>
        <v>319.98</v>
      </c>
      <c r="L11" s="22">
        <f t="shared" si="12"/>
        <v>309.78000000000003</v>
      </c>
      <c r="M11" s="22">
        <f t="shared" si="12"/>
        <v>432.18000000000006</v>
      </c>
      <c r="N11" s="22">
        <f t="shared" si="12"/>
        <v>304.08000000000004</v>
      </c>
      <c r="O11" s="22">
        <f t="shared" si="12"/>
        <v>307.20000000000005</v>
      </c>
      <c r="P11" s="22">
        <f t="shared" si="12"/>
        <v>119.10000000000002</v>
      </c>
      <c r="Q11" s="22">
        <f t="shared" si="12"/>
        <v>120.78000000000003</v>
      </c>
      <c r="R11" s="22">
        <f t="shared" si="12"/>
        <v>435.72000000000008</v>
      </c>
      <c r="S11" s="22">
        <f t="shared" si="12"/>
        <v>206.22000000000003</v>
      </c>
      <c r="T11" s="22">
        <f t="shared" si="12"/>
        <v>119.16000000000001</v>
      </c>
      <c r="U11" s="22">
        <f t="shared" si="12"/>
        <v>310.86000000000007</v>
      </c>
      <c r="V11" s="22">
        <f t="shared" si="12"/>
        <v>310.14000000000004</v>
      </c>
      <c r="W11" s="22">
        <f t="shared" si="12"/>
        <v>311.28000000000003</v>
      </c>
      <c r="X11" s="22">
        <f t="shared" si="12"/>
        <v>249.06000000000006</v>
      </c>
      <c r="Y11" s="22">
        <f t="shared" si="12"/>
        <v>434.5200000000001</v>
      </c>
      <c r="Z11" s="22">
        <f t="shared" si="12"/>
        <v>433.20000000000005</v>
      </c>
      <c r="AA11" s="22">
        <f t="shared" si="12"/>
        <v>425.46000000000009</v>
      </c>
      <c r="AB11" s="22">
        <f t="shared" si="12"/>
        <v>120.42000000000002</v>
      </c>
      <c r="AC11" s="22">
        <f t="shared" si="12"/>
        <v>236.64000000000001</v>
      </c>
      <c r="AD11" s="22">
        <v>0</v>
      </c>
      <c r="AE11" s="22">
        <f t="shared" si="12"/>
        <v>321.54000000000002</v>
      </c>
      <c r="AF11" s="22">
        <f t="shared" si="12"/>
        <v>268.20000000000005</v>
      </c>
      <c r="AG11" s="22">
        <f t="shared" si="12"/>
        <v>329.46000000000004</v>
      </c>
      <c r="AH11" s="22">
        <f t="shared" si="12"/>
        <v>319.80000000000007</v>
      </c>
      <c r="AI11" s="22">
        <f t="shared" si="12"/>
        <v>154.56000000000003</v>
      </c>
      <c r="AJ11" s="22">
        <f t="shared" si="12"/>
        <v>331.86000000000007</v>
      </c>
      <c r="AK11" s="22">
        <f t="shared" si="12"/>
        <v>248.40000000000003</v>
      </c>
      <c r="AL11" s="57">
        <v>0.05</v>
      </c>
      <c r="AM11" s="22">
        <f>$C$11*12*AM35</f>
        <v>350.70000000000005</v>
      </c>
      <c r="AN11" s="57">
        <v>0.05</v>
      </c>
      <c r="AO11" s="22">
        <f>$C$11*12*AO35</f>
        <v>308.10000000000002</v>
      </c>
      <c r="AP11" s="27" t="s">
        <v>22</v>
      </c>
      <c r="AQ11" s="57" t="s">
        <v>29</v>
      </c>
      <c r="AR11" s="57">
        <v>0</v>
      </c>
      <c r="AS11" s="22">
        <f>$AR$11*12*AS35</f>
        <v>0</v>
      </c>
      <c r="AT11" s="22">
        <f t="shared" ref="AT11:BJ11" si="13">$AR$11*12*AT35</f>
        <v>0</v>
      </c>
      <c r="AU11" s="22">
        <f t="shared" si="13"/>
        <v>0</v>
      </c>
      <c r="AV11" s="22">
        <f t="shared" si="13"/>
        <v>0</v>
      </c>
      <c r="AW11" s="22">
        <f t="shared" si="13"/>
        <v>0</v>
      </c>
      <c r="AX11" s="22">
        <f t="shared" si="13"/>
        <v>0</v>
      </c>
      <c r="AY11" s="22">
        <f t="shared" si="13"/>
        <v>0</v>
      </c>
      <c r="AZ11" s="22">
        <f t="shared" si="13"/>
        <v>0</v>
      </c>
      <c r="BA11" s="22">
        <f t="shared" si="13"/>
        <v>0</v>
      </c>
      <c r="BB11" s="22">
        <f t="shared" si="13"/>
        <v>0</v>
      </c>
      <c r="BC11" s="22">
        <f t="shared" si="13"/>
        <v>0</v>
      </c>
      <c r="BD11" s="22">
        <f t="shared" si="13"/>
        <v>0</v>
      </c>
      <c r="BE11" s="22">
        <f t="shared" si="13"/>
        <v>0</v>
      </c>
      <c r="BF11" s="22">
        <f t="shared" si="13"/>
        <v>0</v>
      </c>
      <c r="BG11" s="22">
        <f t="shared" si="13"/>
        <v>0</v>
      </c>
      <c r="BH11" s="22">
        <f t="shared" si="13"/>
        <v>0</v>
      </c>
      <c r="BI11" s="22">
        <f t="shared" si="13"/>
        <v>0</v>
      </c>
      <c r="BJ11" s="22">
        <f t="shared" si="13"/>
        <v>0</v>
      </c>
      <c r="BK11" s="57">
        <v>0</v>
      </c>
      <c r="BL11" s="22">
        <f>$AR$11*12*BL35</f>
        <v>0</v>
      </c>
      <c r="BM11" s="22">
        <f>$AR$11*12*BM35</f>
        <v>0</v>
      </c>
      <c r="BN11" s="57">
        <v>0</v>
      </c>
      <c r="BO11" s="22">
        <f>$AR$11*12*BO35</f>
        <v>0</v>
      </c>
      <c r="BP11" s="22">
        <f>$AR$11*12*BP35</f>
        <v>0</v>
      </c>
      <c r="BQ11" s="53" t="s">
        <v>22</v>
      </c>
      <c r="BR11" s="44" t="s">
        <v>29</v>
      </c>
      <c r="BS11" s="51">
        <v>0.05</v>
      </c>
      <c r="BT11" s="40">
        <f>$BS$11*12*BT35</f>
        <v>317.5200000000001</v>
      </c>
      <c r="BU11" s="40">
        <f t="shared" ref="BU11:CC11" si="14">$BS$11*12*BU35</f>
        <v>616.50000000000011</v>
      </c>
      <c r="BV11" s="40">
        <f t="shared" si="14"/>
        <v>634.56000000000006</v>
      </c>
      <c r="BW11" s="40">
        <f t="shared" si="14"/>
        <v>311.70000000000005</v>
      </c>
      <c r="BX11" s="40">
        <f t="shared" si="14"/>
        <v>310.14000000000004</v>
      </c>
      <c r="BY11" s="40">
        <f t="shared" ref="BY11:CA11" si="15">$BS$11*12*BY35</f>
        <v>317.5200000000001</v>
      </c>
      <c r="BZ11" s="40">
        <f t="shared" si="15"/>
        <v>248.88000000000005</v>
      </c>
      <c r="CA11" s="40">
        <f t="shared" si="15"/>
        <v>410.64000000000004</v>
      </c>
      <c r="CB11" s="40">
        <f t="shared" si="14"/>
        <v>325.74</v>
      </c>
      <c r="CC11" s="40">
        <f t="shared" si="14"/>
        <v>309.12000000000006</v>
      </c>
      <c r="CD11" s="27" t="s">
        <v>22</v>
      </c>
      <c r="CE11" s="56" t="s">
        <v>66</v>
      </c>
      <c r="CF11" s="57">
        <v>0.05</v>
      </c>
      <c r="CG11" s="22">
        <f>$CF$11*12*CG35</f>
        <v>330.48</v>
      </c>
      <c r="CH11" s="22">
        <f t="shared" ref="CH11:CN11" si="16">$CF$11*12*CH35</f>
        <v>326.10000000000002</v>
      </c>
      <c r="CI11" s="22">
        <f t="shared" si="16"/>
        <v>319.92000000000007</v>
      </c>
      <c r="CJ11" s="22">
        <f t="shared" si="16"/>
        <v>370.80000000000007</v>
      </c>
      <c r="CK11" s="22">
        <f t="shared" si="16"/>
        <v>484.44000000000005</v>
      </c>
      <c r="CL11" s="22">
        <f t="shared" si="16"/>
        <v>305.16000000000008</v>
      </c>
      <c r="CM11" s="22">
        <f t="shared" si="16"/>
        <v>301.92</v>
      </c>
      <c r="CN11" s="22">
        <f t="shared" si="16"/>
        <v>341.88</v>
      </c>
      <c r="CO11" s="57">
        <v>0.05</v>
      </c>
      <c r="CP11" s="22">
        <f>$CF$11*12*CP35</f>
        <v>360.72000000000008</v>
      </c>
      <c r="CQ11" s="57">
        <v>0.05</v>
      </c>
      <c r="CR11" s="22">
        <f>$CF$11*12*CR35</f>
        <v>398.5200000000001</v>
      </c>
      <c r="CS11" s="27" t="s">
        <v>22</v>
      </c>
      <c r="CT11" s="57" t="s">
        <v>66</v>
      </c>
      <c r="CU11" s="98">
        <v>0</v>
      </c>
      <c r="CV11" s="40">
        <f>$CU$11*12*CV35</f>
        <v>0</v>
      </c>
      <c r="CW11" s="98">
        <v>0</v>
      </c>
      <c r="CX11" s="40">
        <f>$CU$11*12*CX35</f>
        <v>0</v>
      </c>
      <c r="CY11" s="53" t="s">
        <v>22</v>
      </c>
      <c r="CZ11" s="51" t="s">
        <v>29</v>
      </c>
      <c r="DA11" s="51">
        <v>0</v>
      </c>
      <c r="DB11" s="47">
        <v>0</v>
      </c>
      <c r="DC11" s="47">
        <v>0</v>
      </c>
    </row>
    <row r="12" spans="1:155" s="1" customFormat="1" ht="23.85" customHeight="1" x14ac:dyDescent="0.2">
      <c r="A12" s="28" t="s">
        <v>10</v>
      </c>
      <c r="B12" s="57"/>
      <c r="C12" s="30">
        <f>SUM(C13:C19)</f>
        <v>9.4499999999999993</v>
      </c>
      <c r="D12" s="58">
        <f>SUM(D13:D19)</f>
        <v>22589.279999999999</v>
      </c>
      <c r="E12" s="58">
        <f t="shared" ref="E12:AK12" si="17">SUM(E13:E19)</f>
        <v>59557.68</v>
      </c>
      <c r="F12" s="58">
        <f t="shared" si="17"/>
        <v>60226.740000000005</v>
      </c>
      <c r="G12" s="58">
        <f t="shared" si="17"/>
        <v>58298.94</v>
      </c>
      <c r="H12" s="58">
        <f t="shared" si="17"/>
        <v>79958.340000000011</v>
      </c>
      <c r="I12" s="58">
        <f t="shared" si="17"/>
        <v>51801.119999999995</v>
      </c>
      <c r="J12" s="58">
        <f t="shared" si="17"/>
        <v>53649.540000000008</v>
      </c>
      <c r="K12" s="58">
        <f t="shared" si="17"/>
        <v>60476.219999999994</v>
      </c>
      <c r="L12" s="58">
        <f t="shared" si="17"/>
        <v>58548.42</v>
      </c>
      <c r="M12" s="58">
        <f t="shared" si="17"/>
        <v>81682.01999999999</v>
      </c>
      <c r="N12" s="58">
        <f t="shared" si="17"/>
        <v>57471.12</v>
      </c>
      <c r="O12" s="58">
        <f t="shared" si="17"/>
        <v>58060.800000000003</v>
      </c>
      <c r="P12" s="58">
        <f t="shared" si="17"/>
        <v>22509.9</v>
      </c>
      <c r="Q12" s="58">
        <f t="shared" si="17"/>
        <v>22827.420000000002</v>
      </c>
      <c r="R12" s="58">
        <f t="shared" si="17"/>
        <v>82351.080000000016</v>
      </c>
      <c r="S12" s="58">
        <f t="shared" si="17"/>
        <v>38975.58</v>
      </c>
      <c r="T12" s="58">
        <f t="shared" si="17"/>
        <v>22521.239999999998</v>
      </c>
      <c r="U12" s="58">
        <f t="shared" si="17"/>
        <v>58752.54</v>
      </c>
      <c r="V12" s="58">
        <f t="shared" si="17"/>
        <v>58616.460000000006</v>
      </c>
      <c r="W12" s="58">
        <f t="shared" si="17"/>
        <v>58831.92</v>
      </c>
      <c r="X12" s="58">
        <f t="shared" si="17"/>
        <v>47072.34</v>
      </c>
      <c r="Y12" s="58">
        <f t="shared" si="17"/>
        <v>82124.28</v>
      </c>
      <c r="Z12" s="58">
        <f t="shared" si="17"/>
        <v>81874.8</v>
      </c>
      <c r="AA12" s="58">
        <f t="shared" si="17"/>
        <v>80411.94</v>
      </c>
      <c r="AB12" s="58">
        <f t="shared" si="17"/>
        <v>22759.379999999997</v>
      </c>
      <c r="AC12" s="58">
        <f t="shared" si="17"/>
        <v>44724.959999999992</v>
      </c>
      <c r="AD12" s="58">
        <f t="shared" si="17"/>
        <v>19470.78</v>
      </c>
      <c r="AE12" s="58">
        <f t="shared" si="17"/>
        <v>60771.06</v>
      </c>
      <c r="AF12" s="58">
        <f t="shared" si="17"/>
        <v>50689.8</v>
      </c>
      <c r="AG12" s="58">
        <f t="shared" si="17"/>
        <v>62267.94</v>
      </c>
      <c r="AH12" s="58">
        <f t="shared" si="17"/>
        <v>60442.200000000004</v>
      </c>
      <c r="AI12" s="58">
        <f t="shared" si="17"/>
        <v>29211.840000000004</v>
      </c>
      <c r="AJ12" s="58">
        <f t="shared" si="17"/>
        <v>62721.540000000008</v>
      </c>
      <c r="AK12" s="58">
        <f t="shared" si="17"/>
        <v>46947.6</v>
      </c>
      <c r="AL12" s="30">
        <f>SUM(AL13:AL20)</f>
        <v>14.249999999999998</v>
      </c>
      <c r="AM12" s="58">
        <f>SUM(AM13:AM20)</f>
        <v>99949.5</v>
      </c>
      <c r="AN12" s="30">
        <f>SUM(AN13:AN20)</f>
        <v>15.34</v>
      </c>
      <c r="AO12" s="58">
        <f>SUM(AO13:AO20)</f>
        <v>94525.079999999987</v>
      </c>
      <c r="AP12" s="28" t="s">
        <v>10</v>
      </c>
      <c r="AQ12" s="57"/>
      <c r="AR12" s="39">
        <f>SUM(AR13:AR19)</f>
        <v>9.4499999999999993</v>
      </c>
      <c r="AS12" s="41">
        <f>SUM(AS13:AS19)</f>
        <v>23666.579999999998</v>
      </c>
      <c r="AT12" s="41">
        <f t="shared" ref="AT12:BJ12" si="18">SUM(AT13:AT19)</f>
        <v>67835.88</v>
      </c>
      <c r="AU12" s="41">
        <f t="shared" si="18"/>
        <v>81557.280000000013</v>
      </c>
      <c r="AV12" s="41">
        <f t="shared" si="18"/>
        <v>62290.619999999995</v>
      </c>
      <c r="AW12" s="41">
        <f t="shared" si="18"/>
        <v>62460.719999999994</v>
      </c>
      <c r="AX12" s="41">
        <f t="shared" si="18"/>
        <v>47457.9</v>
      </c>
      <c r="AY12" s="41">
        <f t="shared" si="18"/>
        <v>81375.840000000011</v>
      </c>
      <c r="AZ12" s="41">
        <f t="shared" si="18"/>
        <v>59036.04</v>
      </c>
      <c r="BA12" s="41">
        <f t="shared" si="18"/>
        <v>58707.180000000008</v>
      </c>
      <c r="BB12" s="41">
        <f t="shared" si="18"/>
        <v>62959.680000000008</v>
      </c>
      <c r="BC12" s="41">
        <f t="shared" si="18"/>
        <v>34609.68</v>
      </c>
      <c r="BD12" s="41">
        <f t="shared" si="18"/>
        <v>68720.399999999994</v>
      </c>
      <c r="BE12" s="41">
        <f t="shared" si="18"/>
        <v>66599.819999999992</v>
      </c>
      <c r="BF12" s="41">
        <f t="shared" si="18"/>
        <v>60725.7</v>
      </c>
      <c r="BG12" s="41">
        <f t="shared" si="18"/>
        <v>60260.759999999995</v>
      </c>
      <c r="BH12" s="41">
        <f t="shared" si="18"/>
        <v>61258.680000000008</v>
      </c>
      <c r="BI12" s="41">
        <f t="shared" si="18"/>
        <v>40427.1</v>
      </c>
      <c r="BJ12" s="41">
        <f t="shared" si="18"/>
        <v>83643.839999999997</v>
      </c>
      <c r="BK12" s="39">
        <f t="shared" ref="BK12:BP12" si="19">SUM(BK13:BK20)</f>
        <v>14.249999999999998</v>
      </c>
      <c r="BL12" s="41">
        <f t="shared" si="19"/>
        <v>123273.90000000001</v>
      </c>
      <c r="BM12" s="41">
        <f t="shared" si="19"/>
        <v>103010.4</v>
      </c>
      <c r="BN12" s="39">
        <f t="shared" si="19"/>
        <v>15.34</v>
      </c>
      <c r="BO12" s="41">
        <f t="shared" si="19"/>
        <v>134875.416</v>
      </c>
      <c r="BP12" s="41">
        <f t="shared" si="19"/>
        <v>135059.49600000001</v>
      </c>
      <c r="BQ12" s="53"/>
      <c r="BR12" s="44"/>
      <c r="BS12" s="44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29"/>
      <c r="CE12" s="56"/>
      <c r="CF12" s="57"/>
      <c r="CG12" s="22"/>
      <c r="CH12" s="22"/>
      <c r="CI12" s="22"/>
      <c r="CJ12" s="22"/>
      <c r="CK12" s="22"/>
      <c r="CL12" s="22"/>
      <c r="CM12" s="22"/>
      <c r="CN12" s="22"/>
      <c r="CO12" s="57"/>
      <c r="CP12" s="22"/>
      <c r="CQ12" s="57"/>
      <c r="CR12" s="22"/>
      <c r="CS12" s="29"/>
      <c r="CT12" s="57"/>
      <c r="CU12" s="89"/>
      <c r="CV12" s="40"/>
      <c r="CW12" s="89"/>
      <c r="CX12" s="40"/>
      <c r="CY12" s="93" t="s">
        <v>10</v>
      </c>
      <c r="CZ12" s="51"/>
      <c r="DA12" s="52">
        <f>SUM(DA13:DA19)</f>
        <v>9.58</v>
      </c>
      <c r="DB12" s="48">
        <f>SUM(DB13:DB19)</f>
        <v>62262.336000000003</v>
      </c>
      <c r="DC12" s="48">
        <f>SUM(DC13:DC19)</f>
        <v>133250.136</v>
      </c>
    </row>
    <row r="13" spans="1:155" s="5" customFormat="1" ht="23.25" customHeight="1" x14ac:dyDescent="0.2">
      <c r="A13" s="27" t="s">
        <v>30</v>
      </c>
      <c r="B13" s="57" t="s">
        <v>19</v>
      </c>
      <c r="C13" s="57">
        <v>0.39</v>
      </c>
      <c r="D13" s="22">
        <f t="shared" ref="D13:AK13" si="20">$C$13*12*D35</f>
        <v>932.25599999999986</v>
      </c>
      <c r="E13" s="22">
        <f t="shared" si="20"/>
        <v>2457.9360000000001</v>
      </c>
      <c r="F13" s="22">
        <f t="shared" si="20"/>
        <v>2485.5479999999998</v>
      </c>
      <c r="G13" s="22">
        <f t="shared" si="20"/>
        <v>2405.9879999999998</v>
      </c>
      <c r="H13" s="22">
        <f t="shared" si="20"/>
        <v>3299.8679999999999</v>
      </c>
      <c r="I13" s="22">
        <f t="shared" si="20"/>
        <v>2137.8240000000001</v>
      </c>
      <c r="J13" s="22">
        <f t="shared" si="20"/>
        <v>2214.1080000000002</v>
      </c>
      <c r="K13" s="22">
        <f t="shared" si="20"/>
        <v>2495.8439999999996</v>
      </c>
      <c r="L13" s="22">
        <f t="shared" si="20"/>
        <v>2416.2839999999997</v>
      </c>
      <c r="M13" s="22">
        <f t="shared" si="20"/>
        <v>3371.0039999999995</v>
      </c>
      <c r="N13" s="22">
        <f t="shared" si="20"/>
        <v>2371.8240000000001</v>
      </c>
      <c r="O13" s="22">
        <f t="shared" si="20"/>
        <v>2396.16</v>
      </c>
      <c r="P13" s="22">
        <f t="shared" si="20"/>
        <v>928.9799999999999</v>
      </c>
      <c r="Q13" s="22">
        <f t="shared" si="20"/>
        <v>942.08399999999995</v>
      </c>
      <c r="R13" s="22">
        <f t="shared" si="20"/>
        <v>3398.616</v>
      </c>
      <c r="S13" s="22">
        <f t="shared" si="20"/>
        <v>1608.5159999999998</v>
      </c>
      <c r="T13" s="22">
        <f t="shared" si="20"/>
        <v>929.44799999999987</v>
      </c>
      <c r="U13" s="22">
        <f t="shared" si="20"/>
        <v>2424.7080000000001</v>
      </c>
      <c r="V13" s="22">
        <f t="shared" si="20"/>
        <v>2419.0919999999996</v>
      </c>
      <c r="W13" s="22">
        <f t="shared" si="20"/>
        <v>2427.9839999999995</v>
      </c>
      <c r="X13" s="22">
        <f t="shared" si="20"/>
        <v>1942.6679999999999</v>
      </c>
      <c r="Y13" s="22">
        <f t="shared" si="20"/>
        <v>3389.2559999999999</v>
      </c>
      <c r="Z13" s="22">
        <f t="shared" si="20"/>
        <v>3378.9599999999996</v>
      </c>
      <c r="AA13" s="22">
        <f t="shared" si="20"/>
        <v>3318.5879999999997</v>
      </c>
      <c r="AB13" s="22">
        <f t="shared" si="20"/>
        <v>939.27599999999984</v>
      </c>
      <c r="AC13" s="22">
        <f t="shared" si="20"/>
        <v>1845.7919999999997</v>
      </c>
      <c r="AD13" s="22">
        <f t="shared" si="20"/>
        <v>803.55599999999993</v>
      </c>
      <c r="AE13" s="22">
        <f t="shared" si="20"/>
        <v>2508.0119999999997</v>
      </c>
      <c r="AF13" s="22">
        <f t="shared" si="20"/>
        <v>2091.96</v>
      </c>
      <c r="AG13" s="22">
        <f t="shared" si="20"/>
        <v>2569.788</v>
      </c>
      <c r="AH13" s="22">
        <f t="shared" si="20"/>
        <v>2494.44</v>
      </c>
      <c r="AI13" s="22">
        <f t="shared" si="20"/>
        <v>1205.568</v>
      </c>
      <c r="AJ13" s="22">
        <f t="shared" si="20"/>
        <v>2588.5079999999998</v>
      </c>
      <c r="AK13" s="22">
        <f t="shared" si="20"/>
        <v>1937.52</v>
      </c>
      <c r="AL13" s="57">
        <f>0.39+1.85</f>
        <v>2.2400000000000002</v>
      </c>
      <c r="AM13" s="22">
        <f>$AL$13*12*AM35</f>
        <v>15711.360000000002</v>
      </c>
      <c r="AN13" s="57">
        <f>0.39+2.18</f>
        <v>2.5700000000000003</v>
      </c>
      <c r="AO13" s="22">
        <f>AN13*12*AO35</f>
        <v>15836.340000000002</v>
      </c>
      <c r="AP13" s="71" t="s">
        <v>30</v>
      </c>
      <c r="AQ13" s="57" t="s">
        <v>19</v>
      </c>
      <c r="AR13" s="89">
        <v>0.39</v>
      </c>
      <c r="AS13" s="40">
        <f t="shared" ref="AS13" si="21">$AR$13*12*AS35</f>
        <v>976.71599999999989</v>
      </c>
      <c r="AT13" s="40">
        <f t="shared" ref="AT13:BJ13" si="22">$AR$13*12*AT35</f>
        <v>2799.576</v>
      </c>
      <c r="AU13" s="40">
        <f t="shared" si="22"/>
        <v>3365.8560000000002</v>
      </c>
      <c r="AV13" s="40">
        <f t="shared" si="22"/>
        <v>2570.7239999999997</v>
      </c>
      <c r="AW13" s="40">
        <f t="shared" si="22"/>
        <v>2577.7439999999997</v>
      </c>
      <c r="AX13" s="40">
        <f t="shared" si="22"/>
        <v>1958.58</v>
      </c>
      <c r="AY13" s="40">
        <f t="shared" si="22"/>
        <v>3358.3679999999999</v>
      </c>
      <c r="AZ13" s="40">
        <f t="shared" si="22"/>
        <v>2436.4079999999999</v>
      </c>
      <c r="BA13" s="40">
        <f t="shared" si="22"/>
        <v>2422.8360000000002</v>
      </c>
      <c r="BB13" s="40">
        <f t="shared" si="22"/>
        <v>2598.3360000000002</v>
      </c>
      <c r="BC13" s="40">
        <f t="shared" si="22"/>
        <v>1428.3359999999998</v>
      </c>
      <c r="BD13" s="40">
        <f t="shared" si="22"/>
        <v>2836.08</v>
      </c>
      <c r="BE13" s="40">
        <f t="shared" si="22"/>
        <v>2748.5639999999994</v>
      </c>
      <c r="BF13" s="40">
        <f t="shared" si="22"/>
        <v>2506.14</v>
      </c>
      <c r="BG13" s="40">
        <f t="shared" si="22"/>
        <v>2486.9519999999998</v>
      </c>
      <c r="BH13" s="40">
        <f t="shared" si="22"/>
        <v>2528.136</v>
      </c>
      <c r="BI13" s="40">
        <f t="shared" si="22"/>
        <v>1668.4199999999998</v>
      </c>
      <c r="BJ13" s="40">
        <f t="shared" si="22"/>
        <v>3451.9679999999998</v>
      </c>
      <c r="BK13" s="89">
        <f>0.39+1.85</f>
        <v>2.2400000000000002</v>
      </c>
      <c r="BL13" s="40">
        <f>$BK$13*12*BL35</f>
        <v>19377.792000000001</v>
      </c>
      <c r="BM13" s="40">
        <f>$BK$13*12*BM35</f>
        <v>16192.512000000001</v>
      </c>
      <c r="BN13" s="89">
        <f>0.39+2.18</f>
        <v>2.5700000000000003</v>
      </c>
      <c r="BO13" s="40">
        <f>$BN$13*12*BO35</f>
        <v>22596.468000000004</v>
      </c>
      <c r="BP13" s="40">
        <f>$BN$13*12*BP35</f>
        <v>22627.308000000005</v>
      </c>
      <c r="BQ13" s="53"/>
      <c r="BR13" s="44"/>
      <c r="BS13" s="44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29"/>
      <c r="CE13" s="56"/>
      <c r="CF13" s="57"/>
      <c r="CG13" s="22"/>
      <c r="CH13" s="22"/>
      <c r="CI13" s="22"/>
      <c r="CJ13" s="22"/>
      <c r="CK13" s="22"/>
      <c r="CL13" s="22"/>
      <c r="CM13" s="22"/>
      <c r="CN13" s="22"/>
      <c r="CO13" s="57"/>
      <c r="CP13" s="22"/>
      <c r="CQ13" s="57"/>
      <c r="CR13" s="22"/>
      <c r="CS13" s="29"/>
      <c r="CT13" s="57"/>
      <c r="CU13" s="89"/>
      <c r="CV13" s="40"/>
      <c r="CW13" s="89"/>
      <c r="CX13" s="40"/>
      <c r="CY13" s="53" t="s">
        <v>30</v>
      </c>
      <c r="CZ13" s="51" t="s">
        <v>19</v>
      </c>
      <c r="DA13" s="51">
        <v>0.39</v>
      </c>
      <c r="DB13" s="47">
        <f t="shared" ref="DB13:DB19" si="23">DA13*12*$DB$35</f>
        <v>2534.6880000000001</v>
      </c>
      <c r="DC13" s="47">
        <f>DA13*12*$DC$35</f>
        <v>5424.5879999999988</v>
      </c>
    </row>
    <row r="14" spans="1:155" s="1" customFormat="1" ht="30" customHeight="1" x14ac:dyDescent="0.2">
      <c r="A14" s="27" t="s">
        <v>31</v>
      </c>
      <c r="B14" s="57" t="s">
        <v>9</v>
      </c>
      <c r="C14" s="57">
        <v>0.7</v>
      </c>
      <c r="D14" s="22">
        <f t="shared" ref="D14:AK14" si="24">$C$14*12*D35</f>
        <v>1673.2799999999995</v>
      </c>
      <c r="E14" s="22">
        <f t="shared" si="24"/>
        <v>4411.6799999999994</v>
      </c>
      <c r="F14" s="22">
        <f t="shared" si="24"/>
        <v>4461.24</v>
      </c>
      <c r="G14" s="22">
        <f t="shared" si="24"/>
        <v>4318.4399999999996</v>
      </c>
      <c r="H14" s="22">
        <f t="shared" si="24"/>
        <v>5922.8399999999992</v>
      </c>
      <c r="I14" s="22">
        <f t="shared" si="24"/>
        <v>3837.1199999999994</v>
      </c>
      <c r="J14" s="22">
        <f t="shared" si="24"/>
        <v>3974.0399999999995</v>
      </c>
      <c r="K14" s="22">
        <f t="shared" si="24"/>
        <v>4479.7199999999984</v>
      </c>
      <c r="L14" s="22">
        <f t="shared" si="24"/>
        <v>4336.9199999999992</v>
      </c>
      <c r="M14" s="22">
        <f t="shared" si="24"/>
        <v>6050.5199999999986</v>
      </c>
      <c r="N14" s="22">
        <f t="shared" si="24"/>
        <v>4257.119999999999</v>
      </c>
      <c r="O14" s="22">
        <f t="shared" si="24"/>
        <v>4300.7999999999993</v>
      </c>
      <c r="P14" s="22">
        <f t="shared" si="24"/>
        <v>1667.3999999999996</v>
      </c>
      <c r="Q14" s="22">
        <f t="shared" si="24"/>
        <v>1690.9199999999998</v>
      </c>
      <c r="R14" s="22">
        <f t="shared" si="24"/>
        <v>6100.079999999999</v>
      </c>
      <c r="S14" s="22">
        <f t="shared" si="24"/>
        <v>2887.0799999999995</v>
      </c>
      <c r="T14" s="22">
        <f t="shared" si="24"/>
        <v>1668.2399999999998</v>
      </c>
      <c r="U14" s="22">
        <f t="shared" si="24"/>
        <v>4352.0399999999991</v>
      </c>
      <c r="V14" s="22">
        <f t="shared" si="24"/>
        <v>4341.9599999999991</v>
      </c>
      <c r="W14" s="22">
        <f t="shared" si="24"/>
        <v>4357.9199999999992</v>
      </c>
      <c r="X14" s="22">
        <f t="shared" si="24"/>
        <v>3486.8399999999997</v>
      </c>
      <c r="Y14" s="22">
        <f t="shared" si="24"/>
        <v>6083.28</v>
      </c>
      <c r="Z14" s="22">
        <f t="shared" si="24"/>
        <v>6064.7999999999993</v>
      </c>
      <c r="AA14" s="22">
        <f t="shared" si="24"/>
        <v>5956.44</v>
      </c>
      <c r="AB14" s="22">
        <f t="shared" si="24"/>
        <v>1685.8799999999997</v>
      </c>
      <c r="AC14" s="22">
        <f t="shared" si="24"/>
        <v>3312.9599999999991</v>
      </c>
      <c r="AD14" s="22">
        <f t="shared" si="24"/>
        <v>1442.2799999999997</v>
      </c>
      <c r="AE14" s="22">
        <f t="shared" si="24"/>
        <v>4501.5599999999995</v>
      </c>
      <c r="AF14" s="22">
        <f t="shared" si="24"/>
        <v>3754.7999999999993</v>
      </c>
      <c r="AG14" s="22">
        <f t="shared" si="24"/>
        <v>4612.4399999999996</v>
      </c>
      <c r="AH14" s="22">
        <f t="shared" si="24"/>
        <v>4477.1999999999989</v>
      </c>
      <c r="AI14" s="22">
        <f t="shared" si="24"/>
        <v>2163.8399999999997</v>
      </c>
      <c r="AJ14" s="22">
        <f t="shared" si="24"/>
        <v>4646.0399999999991</v>
      </c>
      <c r="AK14" s="22">
        <f t="shared" si="24"/>
        <v>3477.5999999999995</v>
      </c>
      <c r="AL14" s="57">
        <v>0.7</v>
      </c>
      <c r="AM14" s="22">
        <f>$C$14*12*AM35</f>
        <v>4909.7999999999993</v>
      </c>
      <c r="AN14" s="57">
        <v>0.7</v>
      </c>
      <c r="AO14" s="22">
        <f>$C$14*12*AO35</f>
        <v>4313.3999999999996</v>
      </c>
      <c r="AP14" s="71" t="s">
        <v>31</v>
      </c>
      <c r="AQ14" s="57" t="s">
        <v>9</v>
      </c>
      <c r="AR14" s="89">
        <v>0.7</v>
      </c>
      <c r="AS14" s="40">
        <f t="shared" ref="AS14" si="25">$AR$14*12*AS35</f>
        <v>1753.0799999999997</v>
      </c>
      <c r="AT14" s="40">
        <f t="shared" ref="AT14:BJ14" si="26">$AR$14*12*AT35</f>
        <v>5024.8799999999992</v>
      </c>
      <c r="AU14" s="40">
        <f t="shared" si="26"/>
        <v>6041.28</v>
      </c>
      <c r="AV14" s="40">
        <f t="shared" si="26"/>
        <v>4614.119999999999</v>
      </c>
      <c r="AW14" s="40">
        <f t="shared" si="26"/>
        <v>4626.7199999999984</v>
      </c>
      <c r="AX14" s="40">
        <f t="shared" si="26"/>
        <v>3515.3999999999992</v>
      </c>
      <c r="AY14" s="40">
        <f t="shared" si="26"/>
        <v>6027.8399999999992</v>
      </c>
      <c r="AZ14" s="40">
        <f t="shared" si="26"/>
        <v>4373.0399999999991</v>
      </c>
      <c r="BA14" s="40">
        <f t="shared" si="26"/>
        <v>4348.6799999999994</v>
      </c>
      <c r="BB14" s="40">
        <f t="shared" si="26"/>
        <v>4663.6799999999994</v>
      </c>
      <c r="BC14" s="40">
        <f t="shared" si="26"/>
        <v>2563.6799999999994</v>
      </c>
      <c r="BD14" s="40">
        <f t="shared" si="26"/>
        <v>5090.3999999999987</v>
      </c>
      <c r="BE14" s="40">
        <f t="shared" si="26"/>
        <v>4933.3199999999988</v>
      </c>
      <c r="BF14" s="40">
        <f t="shared" si="26"/>
        <v>4498.1999999999989</v>
      </c>
      <c r="BG14" s="40">
        <f t="shared" si="26"/>
        <v>4463.7599999999993</v>
      </c>
      <c r="BH14" s="40">
        <f t="shared" si="26"/>
        <v>4537.6799999999994</v>
      </c>
      <c r="BI14" s="40">
        <f t="shared" si="26"/>
        <v>2994.5999999999995</v>
      </c>
      <c r="BJ14" s="40">
        <f t="shared" si="26"/>
        <v>6195.8399999999992</v>
      </c>
      <c r="BK14" s="89">
        <v>0.7</v>
      </c>
      <c r="BL14" s="40">
        <f>$AR$14*12*BL35</f>
        <v>6055.5599999999986</v>
      </c>
      <c r="BM14" s="40">
        <f>$AR$14*12*BM35</f>
        <v>5060.1599999999989</v>
      </c>
      <c r="BN14" s="89">
        <v>0.7</v>
      </c>
      <c r="BO14" s="40">
        <f>$AR$14*12*BO35</f>
        <v>6154.6799999999994</v>
      </c>
      <c r="BP14" s="40">
        <f>$AR$14*12*BP35</f>
        <v>6163.079999999999</v>
      </c>
      <c r="BQ14" s="93" t="s">
        <v>10</v>
      </c>
      <c r="BR14" s="44"/>
      <c r="BS14" s="93">
        <f>SUM(BS15:BS21)</f>
        <v>9.58</v>
      </c>
      <c r="BT14" s="48">
        <f>SUM(BT15:BT21)</f>
        <v>60836.832000000009</v>
      </c>
      <c r="BU14" s="48">
        <f t="shared" ref="BU14:CC14" si="27">SUM(BU15:BU21)</f>
        <v>118121.4</v>
      </c>
      <c r="BV14" s="48">
        <f t="shared" si="27"/>
        <v>121581.696</v>
      </c>
      <c r="BW14" s="48">
        <f t="shared" si="27"/>
        <v>59721.72</v>
      </c>
      <c r="BX14" s="48">
        <f t="shared" si="27"/>
        <v>59422.824000000008</v>
      </c>
      <c r="BY14" s="48">
        <f t="shared" ref="BY14" si="28">SUM(BY15:BY21)</f>
        <v>60836.832000000009</v>
      </c>
      <c r="BZ14" s="48">
        <f t="shared" ref="BZ14" si="29">SUM(BZ15:BZ21)</f>
        <v>47685.408000000003</v>
      </c>
      <c r="CA14" s="48">
        <f t="shared" ref="CA14" si="30">SUM(CA15:CA21)</f>
        <v>78678.623999999996</v>
      </c>
      <c r="CB14" s="48">
        <f t="shared" si="27"/>
        <v>62411.784</v>
      </c>
      <c r="CC14" s="48">
        <f t="shared" si="27"/>
        <v>59227.392000000007</v>
      </c>
      <c r="CD14" s="28" t="s">
        <v>10</v>
      </c>
      <c r="CE14" s="56"/>
      <c r="CF14" s="30">
        <f>SUM(CF15:CF20)</f>
        <v>4.4300000000000006</v>
      </c>
      <c r="CG14" s="58">
        <f t="shared" ref="CG14:CN14" si="31">SUM(CG15:CG20)</f>
        <v>29280.527999999998</v>
      </c>
      <c r="CH14" s="58">
        <f t="shared" si="31"/>
        <v>28892.46</v>
      </c>
      <c r="CI14" s="58">
        <f t="shared" si="31"/>
        <v>28344.912000000004</v>
      </c>
      <c r="CJ14" s="58">
        <f t="shared" si="31"/>
        <v>32852.879999999997</v>
      </c>
      <c r="CK14" s="58">
        <f t="shared" si="31"/>
        <v>42921.383999999998</v>
      </c>
      <c r="CL14" s="58">
        <f t="shared" si="31"/>
        <v>27037.176000000003</v>
      </c>
      <c r="CM14" s="58">
        <f t="shared" si="31"/>
        <v>26750.112000000001</v>
      </c>
      <c r="CN14" s="58">
        <f t="shared" si="31"/>
        <v>30290.567999999999</v>
      </c>
      <c r="CO14" s="30">
        <f>SUM(CO15:CO21)</f>
        <v>10.32</v>
      </c>
      <c r="CP14" s="58">
        <f>SUM(CP15:CP21)</f>
        <v>74452.608000000007</v>
      </c>
      <c r="CQ14" s="30">
        <f>SUM(CQ15:CQ21)</f>
        <v>5.5600000000000005</v>
      </c>
      <c r="CR14" s="58">
        <f>SUM(CR15:CR21)</f>
        <v>44315.423999999999</v>
      </c>
      <c r="CS14" s="28" t="s">
        <v>10</v>
      </c>
      <c r="CT14" s="57"/>
      <c r="CU14" s="39">
        <f>SUM(CU15:CU20)</f>
        <v>4.4300000000000006</v>
      </c>
      <c r="CV14" s="41">
        <f>SUM(CV15:CV20)</f>
        <v>11541.036</v>
      </c>
      <c r="CW14" s="39">
        <f>SUM(CW15:CW21)</f>
        <v>11.48</v>
      </c>
      <c r="CX14" s="41">
        <f>SUM(CX15:CX21)</f>
        <v>61936.896000000008</v>
      </c>
      <c r="CY14" s="53" t="s">
        <v>31</v>
      </c>
      <c r="CZ14" s="51" t="s">
        <v>9</v>
      </c>
      <c r="DA14" s="51">
        <v>0.71</v>
      </c>
      <c r="DB14" s="47">
        <f t="shared" si="23"/>
        <v>4614.4319999999998</v>
      </c>
      <c r="DC14" s="47">
        <f t="shared" ref="DC14:DC19" si="32">DA14*12*$DC$35</f>
        <v>9875.5319999999992</v>
      </c>
    </row>
    <row r="15" spans="1:155" s="5" customFormat="1" ht="32.25" customHeight="1" x14ac:dyDescent="0.2">
      <c r="A15" s="27" t="s">
        <v>32</v>
      </c>
      <c r="B15" s="57" t="s">
        <v>20</v>
      </c>
      <c r="C15" s="57">
        <v>0.38</v>
      </c>
      <c r="D15" s="22">
        <f t="shared" ref="D15:AK15" si="33">$C$15*12*D35</f>
        <v>908.35200000000009</v>
      </c>
      <c r="E15" s="22">
        <f t="shared" si="33"/>
        <v>2394.9120000000003</v>
      </c>
      <c r="F15" s="22">
        <f t="shared" si="33"/>
        <v>2421.8160000000003</v>
      </c>
      <c r="G15" s="22">
        <f t="shared" si="33"/>
        <v>2344.2960000000003</v>
      </c>
      <c r="H15" s="22">
        <f t="shared" si="33"/>
        <v>3215.2560000000003</v>
      </c>
      <c r="I15" s="22">
        <f t="shared" si="33"/>
        <v>2083.0080000000003</v>
      </c>
      <c r="J15" s="22">
        <f t="shared" si="33"/>
        <v>2157.3360000000002</v>
      </c>
      <c r="K15" s="22">
        <f t="shared" si="33"/>
        <v>2431.848</v>
      </c>
      <c r="L15" s="22">
        <f t="shared" si="33"/>
        <v>2354.328</v>
      </c>
      <c r="M15" s="22">
        <f t="shared" si="33"/>
        <v>3284.5680000000002</v>
      </c>
      <c r="N15" s="22">
        <f t="shared" si="33"/>
        <v>2311.0080000000003</v>
      </c>
      <c r="O15" s="22">
        <f t="shared" si="33"/>
        <v>2334.7200000000003</v>
      </c>
      <c r="P15" s="22">
        <f t="shared" si="33"/>
        <v>905.16000000000008</v>
      </c>
      <c r="Q15" s="22">
        <f t="shared" si="33"/>
        <v>917.92800000000011</v>
      </c>
      <c r="R15" s="22">
        <f t="shared" si="33"/>
        <v>3311.4720000000007</v>
      </c>
      <c r="S15" s="22">
        <f t="shared" si="33"/>
        <v>1567.2720000000002</v>
      </c>
      <c r="T15" s="22">
        <f t="shared" si="33"/>
        <v>905.6160000000001</v>
      </c>
      <c r="U15" s="22">
        <f t="shared" si="33"/>
        <v>2362.5360000000005</v>
      </c>
      <c r="V15" s="22">
        <f t="shared" si="33"/>
        <v>2357.0640000000003</v>
      </c>
      <c r="W15" s="22">
        <f t="shared" si="33"/>
        <v>2365.7280000000001</v>
      </c>
      <c r="X15" s="22">
        <f t="shared" si="33"/>
        <v>1892.8560000000002</v>
      </c>
      <c r="Y15" s="22">
        <f t="shared" si="33"/>
        <v>3302.3520000000008</v>
      </c>
      <c r="Z15" s="22">
        <f t="shared" si="33"/>
        <v>3292.32</v>
      </c>
      <c r="AA15" s="22">
        <f t="shared" si="33"/>
        <v>3233.4960000000005</v>
      </c>
      <c r="AB15" s="22">
        <f t="shared" si="33"/>
        <v>915.19200000000001</v>
      </c>
      <c r="AC15" s="22">
        <f t="shared" si="33"/>
        <v>1798.4640000000002</v>
      </c>
      <c r="AD15" s="22">
        <f t="shared" si="33"/>
        <v>782.952</v>
      </c>
      <c r="AE15" s="22">
        <f t="shared" si="33"/>
        <v>2443.7040000000002</v>
      </c>
      <c r="AF15" s="22">
        <f t="shared" si="33"/>
        <v>2038.3200000000002</v>
      </c>
      <c r="AG15" s="22">
        <f t="shared" si="33"/>
        <v>2503.8960000000002</v>
      </c>
      <c r="AH15" s="22">
        <f t="shared" si="33"/>
        <v>2430.4800000000005</v>
      </c>
      <c r="AI15" s="22">
        <f t="shared" si="33"/>
        <v>1174.6560000000002</v>
      </c>
      <c r="AJ15" s="22">
        <f t="shared" si="33"/>
        <v>2522.1360000000004</v>
      </c>
      <c r="AK15" s="22">
        <f t="shared" si="33"/>
        <v>1887.8400000000001</v>
      </c>
      <c r="AL15" s="57">
        <f>0.38+1.51</f>
        <v>1.8900000000000001</v>
      </c>
      <c r="AM15" s="22">
        <f>$AL$15*12*AM35</f>
        <v>13256.46</v>
      </c>
      <c r="AN15" s="57">
        <f>0.38+1.96</f>
        <v>2.34</v>
      </c>
      <c r="AO15" s="22">
        <f>AN15*12*AO35</f>
        <v>14419.08</v>
      </c>
      <c r="AP15" s="71" t="s">
        <v>32</v>
      </c>
      <c r="AQ15" s="57" t="s">
        <v>20</v>
      </c>
      <c r="AR15" s="89">
        <v>0.38</v>
      </c>
      <c r="AS15" s="40">
        <f t="shared" ref="AS15" si="34">$AR$15*12*AS35</f>
        <v>951.67200000000003</v>
      </c>
      <c r="AT15" s="40">
        <f t="shared" ref="AT15:BJ15" si="35">$AR$15*12*AT35</f>
        <v>2727.7920000000004</v>
      </c>
      <c r="AU15" s="40">
        <f t="shared" si="35"/>
        <v>3279.5520000000006</v>
      </c>
      <c r="AV15" s="40">
        <f t="shared" si="35"/>
        <v>2504.808</v>
      </c>
      <c r="AW15" s="40">
        <f t="shared" si="35"/>
        <v>2511.6480000000001</v>
      </c>
      <c r="AX15" s="40">
        <f t="shared" si="35"/>
        <v>1908.3600000000001</v>
      </c>
      <c r="AY15" s="40">
        <f t="shared" si="35"/>
        <v>3272.2560000000003</v>
      </c>
      <c r="AZ15" s="40">
        <f t="shared" si="35"/>
        <v>2373.9360000000001</v>
      </c>
      <c r="BA15" s="40">
        <f t="shared" si="35"/>
        <v>2360.7120000000004</v>
      </c>
      <c r="BB15" s="40">
        <f t="shared" si="35"/>
        <v>2531.7120000000004</v>
      </c>
      <c r="BC15" s="40">
        <f t="shared" si="35"/>
        <v>1391.712</v>
      </c>
      <c r="BD15" s="40">
        <f t="shared" si="35"/>
        <v>2763.36</v>
      </c>
      <c r="BE15" s="40">
        <f t="shared" si="35"/>
        <v>2678.0880000000002</v>
      </c>
      <c r="BF15" s="40">
        <f t="shared" si="35"/>
        <v>2441.88</v>
      </c>
      <c r="BG15" s="40">
        <f t="shared" si="35"/>
        <v>2423.1840000000002</v>
      </c>
      <c r="BH15" s="40">
        <f t="shared" si="35"/>
        <v>2463.3120000000004</v>
      </c>
      <c r="BI15" s="40">
        <f t="shared" si="35"/>
        <v>1625.64</v>
      </c>
      <c r="BJ15" s="40">
        <f t="shared" si="35"/>
        <v>3363.4560000000006</v>
      </c>
      <c r="BK15" s="89">
        <f>0.38+1.51</f>
        <v>1.8900000000000001</v>
      </c>
      <c r="BL15" s="40">
        <f>$BK$15*12*BL35</f>
        <v>16350.011999999999</v>
      </c>
      <c r="BM15" s="40">
        <f>$BK$15*12*BM35</f>
        <v>13662.431999999999</v>
      </c>
      <c r="BN15" s="89">
        <f>0.38+1.96</f>
        <v>2.34</v>
      </c>
      <c r="BO15" s="40">
        <f>$BN$15*12*BO35</f>
        <v>20574.216</v>
      </c>
      <c r="BP15" s="40">
        <f>$BN$15*12*BP35</f>
        <v>20602.295999999998</v>
      </c>
      <c r="BQ15" s="53" t="s">
        <v>30</v>
      </c>
      <c r="BR15" s="44" t="s">
        <v>19</v>
      </c>
      <c r="BS15" s="44">
        <v>0.39</v>
      </c>
      <c r="BT15" s="47">
        <f>$BS$15*12*BT35</f>
        <v>2476.6559999999999</v>
      </c>
      <c r="BU15" s="47">
        <f t="shared" ref="BU15:CC15" si="36">$BS$15*12*BU35</f>
        <v>4808.7</v>
      </c>
      <c r="BV15" s="47">
        <f t="shared" si="36"/>
        <v>4949.5679999999993</v>
      </c>
      <c r="BW15" s="47">
        <f t="shared" si="36"/>
        <v>2431.2599999999998</v>
      </c>
      <c r="BX15" s="47">
        <f t="shared" si="36"/>
        <v>2419.0919999999996</v>
      </c>
      <c r="BY15" s="47">
        <f t="shared" ref="BY15:CA15" si="37">$BS$15*12*BY35</f>
        <v>2476.6559999999999</v>
      </c>
      <c r="BZ15" s="47">
        <f t="shared" si="37"/>
        <v>1941.2639999999999</v>
      </c>
      <c r="CA15" s="47">
        <f t="shared" si="37"/>
        <v>3202.9919999999997</v>
      </c>
      <c r="CB15" s="47">
        <f t="shared" si="36"/>
        <v>2540.7719999999999</v>
      </c>
      <c r="CC15" s="47">
        <f t="shared" si="36"/>
        <v>2411.136</v>
      </c>
      <c r="CD15" s="27" t="s">
        <v>67</v>
      </c>
      <c r="CE15" s="56" t="s">
        <v>19</v>
      </c>
      <c r="CF15" s="57">
        <v>0.41</v>
      </c>
      <c r="CG15" s="22">
        <f>$CF$15*12*CG35</f>
        <v>2709.9359999999997</v>
      </c>
      <c r="CH15" s="22">
        <f t="shared" ref="CH15:CN15" si="38">$CF$15*12*CH35</f>
        <v>2674.02</v>
      </c>
      <c r="CI15" s="22">
        <f t="shared" si="38"/>
        <v>2623.3440000000001</v>
      </c>
      <c r="CJ15" s="22">
        <f t="shared" si="38"/>
        <v>3040.56</v>
      </c>
      <c r="CK15" s="22">
        <f t="shared" si="38"/>
        <v>3972.4079999999999</v>
      </c>
      <c r="CL15" s="22">
        <f t="shared" si="38"/>
        <v>2502.3119999999999</v>
      </c>
      <c r="CM15" s="22">
        <f t="shared" si="38"/>
        <v>2475.7439999999997</v>
      </c>
      <c r="CN15" s="22">
        <f t="shared" si="38"/>
        <v>2803.4159999999997</v>
      </c>
      <c r="CO15" s="57">
        <f>0.41+2.18</f>
        <v>2.5900000000000003</v>
      </c>
      <c r="CP15" s="22">
        <f>CO15*12*CP35</f>
        <v>18685.296000000006</v>
      </c>
      <c r="CQ15" s="57">
        <f>0.41+0.09</f>
        <v>0.5</v>
      </c>
      <c r="CR15" s="22">
        <f>CQ15*12*CR35</f>
        <v>3985.2000000000003</v>
      </c>
      <c r="CS15" s="71" t="s">
        <v>67</v>
      </c>
      <c r="CT15" s="57" t="s">
        <v>19</v>
      </c>
      <c r="CU15" s="89">
        <v>0.41</v>
      </c>
      <c r="CV15" s="40">
        <f>$CU$15*12*CV35</f>
        <v>1068.1320000000001</v>
      </c>
      <c r="CW15" s="89">
        <f>0.41+2.57</f>
        <v>2.98</v>
      </c>
      <c r="CX15" s="40">
        <f>CW15*12*CX35</f>
        <v>16077.696</v>
      </c>
      <c r="CY15" s="53" t="s">
        <v>32</v>
      </c>
      <c r="CZ15" s="51" t="s">
        <v>20</v>
      </c>
      <c r="DA15" s="51">
        <v>0.43</v>
      </c>
      <c r="DB15" s="47">
        <f t="shared" si="23"/>
        <v>2794.6560000000004</v>
      </c>
      <c r="DC15" s="47">
        <f t="shared" si="32"/>
        <v>5980.9560000000001</v>
      </c>
    </row>
    <row r="16" spans="1:155" s="5" customFormat="1" ht="57.75" customHeight="1" x14ac:dyDescent="0.2">
      <c r="A16" s="29" t="s">
        <v>33</v>
      </c>
      <c r="B16" s="56" t="s">
        <v>8</v>
      </c>
      <c r="C16" s="57">
        <v>0.54</v>
      </c>
      <c r="D16" s="22">
        <f t="shared" ref="D16:AK16" si="39">$C$16*12*D35</f>
        <v>1290.816</v>
      </c>
      <c r="E16" s="22">
        <f t="shared" si="39"/>
        <v>3403.2960000000007</v>
      </c>
      <c r="F16" s="22">
        <f t="shared" si="39"/>
        <v>3441.5280000000002</v>
      </c>
      <c r="G16" s="22">
        <f t="shared" si="39"/>
        <v>3331.3680000000004</v>
      </c>
      <c r="H16" s="22">
        <f t="shared" si="39"/>
        <v>4569.0480000000007</v>
      </c>
      <c r="I16" s="22">
        <f t="shared" si="39"/>
        <v>2960.0640000000003</v>
      </c>
      <c r="J16" s="22">
        <f t="shared" si="39"/>
        <v>3065.6880000000006</v>
      </c>
      <c r="K16" s="22">
        <f t="shared" si="39"/>
        <v>3455.7840000000001</v>
      </c>
      <c r="L16" s="22">
        <f t="shared" si="39"/>
        <v>3345.6239999999998</v>
      </c>
      <c r="M16" s="22">
        <f t="shared" si="39"/>
        <v>4667.5439999999999</v>
      </c>
      <c r="N16" s="22">
        <f t="shared" si="39"/>
        <v>3284.0640000000003</v>
      </c>
      <c r="O16" s="22">
        <f t="shared" si="39"/>
        <v>3317.76</v>
      </c>
      <c r="P16" s="22">
        <f t="shared" si="39"/>
        <v>1286.28</v>
      </c>
      <c r="Q16" s="22">
        <f t="shared" si="39"/>
        <v>1304.4240000000002</v>
      </c>
      <c r="R16" s="22">
        <f t="shared" si="39"/>
        <v>4705.7760000000007</v>
      </c>
      <c r="S16" s="22">
        <f t="shared" si="39"/>
        <v>2227.1759999999999</v>
      </c>
      <c r="T16" s="22">
        <f t="shared" si="39"/>
        <v>1286.9280000000001</v>
      </c>
      <c r="U16" s="22">
        <f t="shared" si="39"/>
        <v>3357.2880000000005</v>
      </c>
      <c r="V16" s="22">
        <f t="shared" si="39"/>
        <v>3349.5120000000002</v>
      </c>
      <c r="W16" s="22">
        <f t="shared" si="39"/>
        <v>3361.8240000000001</v>
      </c>
      <c r="X16" s="22">
        <f t="shared" si="39"/>
        <v>2689.8480000000004</v>
      </c>
      <c r="Y16" s="22">
        <f t="shared" si="39"/>
        <v>4692.8160000000007</v>
      </c>
      <c r="Z16" s="22">
        <f t="shared" si="39"/>
        <v>4678.5600000000004</v>
      </c>
      <c r="AA16" s="22">
        <f t="shared" si="39"/>
        <v>4594.9680000000008</v>
      </c>
      <c r="AB16" s="22">
        <f t="shared" si="39"/>
        <v>1300.5360000000001</v>
      </c>
      <c r="AC16" s="22">
        <f t="shared" si="39"/>
        <v>2555.712</v>
      </c>
      <c r="AD16" s="22">
        <f t="shared" si="39"/>
        <v>1112.616</v>
      </c>
      <c r="AE16" s="22">
        <f t="shared" si="39"/>
        <v>3472.6320000000001</v>
      </c>
      <c r="AF16" s="22">
        <f t="shared" si="39"/>
        <v>2896.5600000000004</v>
      </c>
      <c r="AG16" s="22">
        <f t="shared" si="39"/>
        <v>3558.1680000000006</v>
      </c>
      <c r="AH16" s="22">
        <f t="shared" si="39"/>
        <v>3453.84</v>
      </c>
      <c r="AI16" s="22">
        <f t="shared" si="39"/>
        <v>1669.2480000000003</v>
      </c>
      <c r="AJ16" s="22">
        <f t="shared" si="39"/>
        <v>3584.0880000000002</v>
      </c>
      <c r="AK16" s="22">
        <f t="shared" si="39"/>
        <v>2682.7200000000003</v>
      </c>
      <c r="AL16" s="57">
        <f>0.54+0.97</f>
        <v>1.51</v>
      </c>
      <c r="AM16" s="22">
        <f>$AL$16*12*AM35</f>
        <v>10591.140000000001</v>
      </c>
      <c r="AN16" s="57">
        <f>0.54+1.11</f>
        <v>1.6500000000000001</v>
      </c>
      <c r="AO16" s="22">
        <f>AN16*12*AO35</f>
        <v>10167.300000000001</v>
      </c>
      <c r="AP16" s="29" t="s">
        <v>33</v>
      </c>
      <c r="AQ16" s="56" t="s">
        <v>8</v>
      </c>
      <c r="AR16" s="89">
        <v>0.54</v>
      </c>
      <c r="AS16" s="40">
        <f t="shared" ref="AS16" si="40">$AR$16*12*AS35</f>
        <v>1352.376</v>
      </c>
      <c r="AT16" s="40">
        <f t="shared" ref="AT16:BJ16" si="41">$AR$16*12*AT35</f>
        <v>3876.3360000000007</v>
      </c>
      <c r="AU16" s="40">
        <f t="shared" si="41"/>
        <v>4660.4160000000002</v>
      </c>
      <c r="AV16" s="40">
        <f t="shared" si="41"/>
        <v>3559.4639999999999</v>
      </c>
      <c r="AW16" s="40">
        <f t="shared" si="41"/>
        <v>3569.1839999999997</v>
      </c>
      <c r="AX16" s="40">
        <f t="shared" si="41"/>
        <v>2711.88</v>
      </c>
      <c r="AY16" s="40">
        <f t="shared" si="41"/>
        <v>4650.0480000000007</v>
      </c>
      <c r="AZ16" s="40">
        <f t="shared" si="41"/>
        <v>3373.4880000000003</v>
      </c>
      <c r="BA16" s="40">
        <f t="shared" si="41"/>
        <v>3354.6960000000004</v>
      </c>
      <c r="BB16" s="40">
        <f t="shared" si="41"/>
        <v>3597.6960000000004</v>
      </c>
      <c r="BC16" s="40">
        <f t="shared" si="41"/>
        <v>1977.6960000000001</v>
      </c>
      <c r="BD16" s="40">
        <f t="shared" si="41"/>
        <v>3926.88</v>
      </c>
      <c r="BE16" s="40">
        <f t="shared" si="41"/>
        <v>3805.7040000000002</v>
      </c>
      <c r="BF16" s="40">
        <f t="shared" si="41"/>
        <v>3470.0400000000004</v>
      </c>
      <c r="BG16" s="40">
        <f t="shared" si="41"/>
        <v>3443.4720000000002</v>
      </c>
      <c r="BH16" s="40">
        <f t="shared" si="41"/>
        <v>3500.4960000000005</v>
      </c>
      <c r="BI16" s="40">
        <f t="shared" si="41"/>
        <v>2310.1200000000003</v>
      </c>
      <c r="BJ16" s="40">
        <f t="shared" si="41"/>
        <v>4779.6480000000001</v>
      </c>
      <c r="BK16" s="89">
        <f>0.54+0.97</f>
        <v>1.51</v>
      </c>
      <c r="BL16" s="40">
        <f>$BK$16*12*BL35</f>
        <v>13062.708000000001</v>
      </c>
      <c r="BM16" s="40">
        <f>$BK$16*12*BM35</f>
        <v>10915.487999999999</v>
      </c>
      <c r="BN16" s="89">
        <f>0.54+1.11</f>
        <v>1.6500000000000001</v>
      </c>
      <c r="BO16" s="40">
        <f>$BN$16*12*BO35</f>
        <v>14507.460000000001</v>
      </c>
      <c r="BP16" s="40">
        <f>$BN$16*12*BP35</f>
        <v>14527.260000000002</v>
      </c>
      <c r="BQ16" s="53" t="s">
        <v>31</v>
      </c>
      <c r="BR16" s="44" t="s">
        <v>9</v>
      </c>
      <c r="BS16" s="44">
        <v>0.71</v>
      </c>
      <c r="BT16" s="47">
        <f>$BS$16*12*BT35</f>
        <v>4508.7840000000006</v>
      </c>
      <c r="BU16" s="47">
        <f t="shared" ref="BU16:CC16" si="42">$BS$16*12*BU35</f>
        <v>8754.2999999999993</v>
      </c>
      <c r="BV16" s="47">
        <f t="shared" si="42"/>
        <v>9010.7519999999986</v>
      </c>
      <c r="BW16" s="47">
        <f t="shared" si="42"/>
        <v>4426.1399999999994</v>
      </c>
      <c r="BX16" s="47">
        <f t="shared" si="42"/>
        <v>4403.9879999999994</v>
      </c>
      <c r="BY16" s="47">
        <f t="shared" ref="BY16:CA16" si="43">$BS$16*12*BY35</f>
        <v>4508.7840000000006</v>
      </c>
      <c r="BZ16" s="47">
        <f t="shared" si="43"/>
        <v>3534.096</v>
      </c>
      <c r="CA16" s="47">
        <f t="shared" si="43"/>
        <v>5831.0879999999997</v>
      </c>
      <c r="CB16" s="47">
        <f t="shared" si="42"/>
        <v>4625.5079999999998</v>
      </c>
      <c r="CC16" s="47">
        <f t="shared" si="42"/>
        <v>4389.5039999999999</v>
      </c>
      <c r="CD16" s="27" t="s">
        <v>68</v>
      </c>
      <c r="CE16" s="56" t="s">
        <v>9</v>
      </c>
      <c r="CF16" s="57">
        <v>0.49</v>
      </c>
      <c r="CG16" s="22">
        <f>$CF$16*12*CG35</f>
        <v>3238.7039999999997</v>
      </c>
      <c r="CH16" s="22">
        <f t="shared" ref="CH16:CN16" si="44">$CF$16*12*CH35</f>
        <v>3195.7799999999997</v>
      </c>
      <c r="CI16" s="22">
        <f t="shared" si="44"/>
        <v>3135.2160000000003</v>
      </c>
      <c r="CJ16" s="22">
        <f t="shared" si="44"/>
        <v>3633.84</v>
      </c>
      <c r="CK16" s="22">
        <f t="shared" si="44"/>
        <v>4747.5119999999997</v>
      </c>
      <c r="CL16" s="22">
        <f t="shared" si="44"/>
        <v>2990.5680000000002</v>
      </c>
      <c r="CM16" s="22">
        <f t="shared" si="44"/>
        <v>2958.8159999999998</v>
      </c>
      <c r="CN16" s="22">
        <f t="shared" si="44"/>
        <v>3350.4239999999995</v>
      </c>
      <c r="CO16" s="57">
        <v>0.49</v>
      </c>
      <c r="CP16" s="22">
        <f>$CF$16*12*CP35</f>
        <v>3535.056</v>
      </c>
      <c r="CQ16" s="57">
        <v>0.49</v>
      </c>
      <c r="CR16" s="22">
        <f>$CF$16*12*CR35</f>
        <v>3905.4960000000001</v>
      </c>
      <c r="CS16" s="71" t="s">
        <v>68</v>
      </c>
      <c r="CT16" s="57" t="s">
        <v>9</v>
      </c>
      <c r="CU16" s="89">
        <v>0.49</v>
      </c>
      <c r="CV16" s="40">
        <f>$CU$16*12*CV35</f>
        <v>1276.548</v>
      </c>
      <c r="CW16" s="89">
        <v>0.49</v>
      </c>
      <c r="CX16" s="40">
        <f>$CU$16*12*CX35</f>
        <v>2643.6480000000001</v>
      </c>
      <c r="CY16" s="53" t="s">
        <v>33</v>
      </c>
      <c r="CZ16" s="44" t="s">
        <v>8</v>
      </c>
      <c r="DA16" s="51">
        <v>0.56999999999999995</v>
      </c>
      <c r="DB16" s="47">
        <f t="shared" si="23"/>
        <v>3704.5439999999999</v>
      </c>
      <c r="DC16" s="47">
        <f t="shared" si="32"/>
        <v>7928.2439999999988</v>
      </c>
    </row>
    <row r="17" spans="1:114" s="1" customFormat="1" ht="38.25" customHeight="1" x14ac:dyDescent="0.2">
      <c r="A17" s="27" t="s">
        <v>34</v>
      </c>
      <c r="B17" s="57" t="s">
        <v>26</v>
      </c>
      <c r="C17" s="57">
        <v>0.06</v>
      </c>
      <c r="D17" s="22">
        <f t="shared" ref="D17:AK17" si="45">$C$17*12*D35</f>
        <v>143.42399999999998</v>
      </c>
      <c r="E17" s="22">
        <f t="shared" si="45"/>
        <v>378.14400000000001</v>
      </c>
      <c r="F17" s="22">
        <f t="shared" si="45"/>
        <v>382.392</v>
      </c>
      <c r="G17" s="22">
        <f t="shared" si="45"/>
        <v>370.15199999999999</v>
      </c>
      <c r="H17" s="22">
        <f t="shared" si="45"/>
        <v>507.67200000000003</v>
      </c>
      <c r="I17" s="22">
        <f t="shared" si="45"/>
        <v>328.89600000000002</v>
      </c>
      <c r="J17" s="22">
        <f t="shared" si="45"/>
        <v>340.63200000000001</v>
      </c>
      <c r="K17" s="22">
        <f t="shared" si="45"/>
        <v>383.97599999999994</v>
      </c>
      <c r="L17" s="22">
        <f t="shared" si="45"/>
        <v>371.73599999999993</v>
      </c>
      <c r="M17" s="22">
        <f t="shared" si="45"/>
        <v>518.61599999999999</v>
      </c>
      <c r="N17" s="22">
        <f t="shared" si="45"/>
        <v>364.89600000000002</v>
      </c>
      <c r="O17" s="22">
        <f t="shared" si="45"/>
        <v>368.64</v>
      </c>
      <c r="P17" s="22">
        <f t="shared" si="45"/>
        <v>142.91999999999999</v>
      </c>
      <c r="Q17" s="22">
        <f t="shared" si="45"/>
        <v>144.93600000000001</v>
      </c>
      <c r="R17" s="22">
        <f t="shared" si="45"/>
        <v>522.86400000000003</v>
      </c>
      <c r="S17" s="22">
        <f t="shared" si="45"/>
        <v>247.46399999999997</v>
      </c>
      <c r="T17" s="22">
        <f t="shared" si="45"/>
        <v>142.99199999999999</v>
      </c>
      <c r="U17" s="22">
        <f t="shared" si="45"/>
        <v>373.03199999999998</v>
      </c>
      <c r="V17" s="22">
        <f t="shared" si="45"/>
        <v>372.16799999999995</v>
      </c>
      <c r="W17" s="22">
        <f t="shared" si="45"/>
        <v>373.53599999999994</v>
      </c>
      <c r="X17" s="22">
        <f t="shared" si="45"/>
        <v>298.87200000000001</v>
      </c>
      <c r="Y17" s="22">
        <f t="shared" si="45"/>
        <v>521.42399999999998</v>
      </c>
      <c r="Z17" s="22">
        <f t="shared" si="45"/>
        <v>519.84</v>
      </c>
      <c r="AA17" s="22">
        <f t="shared" si="45"/>
        <v>510.55200000000002</v>
      </c>
      <c r="AB17" s="22">
        <f t="shared" si="45"/>
        <v>144.50399999999999</v>
      </c>
      <c r="AC17" s="22">
        <f t="shared" si="45"/>
        <v>283.96799999999996</v>
      </c>
      <c r="AD17" s="22">
        <f t="shared" si="45"/>
        <v>123.62399999999998</v>
      </c>
      <c r="AE17" s="22">
        <f t="shared" si="45"/>
        <v>385.84799999999996</v>
      </c>
      <c r="AF17" s="22">
        <f t="shared" si="45"/>
        <v>321.83999999999997</v>
      </c>
      <c r="AG17" s="22">
        <f t="shared" si="45"/>
        <v>395.35199999999998</v>
      </c>
      <c r="AH17" s="22">
        <f t="shared" si="45"/>
        <v>383.76</v>
      </c>
      <c r="AI17" s="22">
        <f t="shared" si="45"/>
        <v>185.47200000000001</v>
      </c>
      <c r="AJ17" s="22">
        <f t="shared" si="45"/>
        <v>398.23200000000003</v>
      </c>
      <c r="AK17" s="22">
        <f t="shared" si="45"/>
        <v>298.08</v>
      </c>
      <c r="AL17" s="57">
        <v>0.06</v>
      </c>
      <c r="AM17" s="22">
        <f>$C$17*12*AM35</f>
        <v>420.84</v>
      </c>
      <c r="AN17" s="57">
        <v>0.06</v>
      </c>
      <c r="AO17" s="22">
        <f>$C$17*12*AO35</f>
        <v>369.71999999999997</v>
      </c>
      <c r="AP17" s="27" t="s">
        <v>34</v>
      </c>
      <c r="AQ17" s="57" t="s">
        <v>26</v>
      </c>
      <c r="AR17" s="89">
        <v>0.06</v>
      </c>
      <c r="AS17" s="40">
        <f t="shared" ref="AS17" si="46">$AR$17*12*AS35</f>
        <v>150.26399999999998</v>
      </c>
      <c r="AT17" s="40">
        <f t="shared" ref="AT17:BJ17" si="47">$AR$17*12*AT35</f>
        <v>430.70400000000001</v>
      </c>
      <c r="AU17" s="40">
        <f t="shared" si="47"/>
        <v>517.82400000000007</v>
      </c>
      <c r="AV17" s="40">
        <f t="shared" si="47"/>
        <v>395.49599999999998</v>
      </c>
      <c r="AW17" s="40">
        <f t="shared" si="47"/>
        <v>396.57599999999996</v>
      </c>
      <c r="AX17" s="40">
        <f t="shared" si="47"/>
        <v>301.32</v>
      </c>
      <c r="AY17" s="40">
        <f t="shared" si="47"/>
        <v>516.67200000000003</v>
      </c>
      <c r="AZ17" s="40">
        <f t="shared" si="47"/>
        <v>374.83199999999999</v>
      </c>
      <c r="BA17" s="40">
        <f t="shared" si="47"/>
        <v>372.74400000000003</v>
      </c>
      <c r="BB17" s="40">
        <f t="shared" si="47"/>
        <v>399.74400000000003</v>
      </c>
      <c r="BC17" s="40">
        <f t="shared" si="47"/>
        <v>219.74399999999997</v>
      </c>
      <c r="BD17" s="40">
        <f t="shared" si="47"/>
        <v>436.32</v>
      </c>
      <c r="BE17" s="40">
        <f t="shared" si="47"/>
        <v>422.85599999999994</v>
      </c>
      <c r="BF17" s="40">
        <f t="shared" si="47"/>
        <v>385.56</v>
      </c>
      <c r="BG17" s="40">
        <f t="shared" si="47"/>
        <v>382.60799999999995</v>
      </c>
      <c r="BH17" s="40">
        <f t="shared" si="47"/>
        <v>388.94400000000002</v>
      </c>
      <c r="BI17" s="40">
        <f t="shared" si="47"/>
        <v>256.68</v>
      </c>
      <c r="BJ17" s="40">
        <f t="shared" si="47"/>
        <v>531.072</v>
      </c>
      <c r="BK17" s="89">
        <v>0.06</v>
      </c>
      <c r="BL17" s="40">
        <f>$AR$17*12*BL35</f>
        <v>519.048</v>
      </c>
      <c r="BM17" s="40">
        <f>$AR$17*12*BM35</f>
        <v>433.72799999999995</v>
      </c>
      <c r="BN17" s="89">
        <v>0.06</v>
      </c>
      <c r="BO17" s="40">
        <f>$AR$17*12*BO35</f>
        <v>527.54399999999998</v>
      </c>
      <c r="BP17" s="40">
        <f>$AR$17*12*BP35</f>
        <v>528.26400000000001</v>
      </c>
      <c r="BQ17" s="53" t="s">
        <v>32</v>
      </c>
      <c r="BR17" s="44" t="s">
        <v>20</v>
      </c>
      <c r="BS17" s="44">
        <v>0.43</v>
      </c>
      <c r="BT17" s="47">
        <f>$BS$17*BT35*12</f>
        <v>2730.672</v>
      </c>
      <c r="BU17" s="47">
        <f t="shared" ref="BU17:CC17" si="48">$BS$17*BU35*12</f>
        <v>5301.9</v>
      </c>
      <c r="BV17" s="47">
        <f t="shared" si="48"/>
        <v>5457.2159999999994</v>
      </c>
      <c r="BW17" s="47">
        <f t="shared" si="48"/>
        <v>2680.62</v>
      </c>
      <c r="BX17" s="47">
        <f t="shared" si="48"/>
        <v>2667.2039999999997</v>
      </c>
      <c r="BY17" s="47">
        <f t="shared" ref="BY17:CA17" si="49">$BS$17*BY35*12</f>
        <v>2730.672</v>
      </c>
      <c r="BZ17" s="47">
        <f t="shared" si="49"/>
        <v>2140.3679999999999</v>
      </c>
      <c r="CA17" s="47">
        <f t="shared" si="49"/>
        <v>3531.5039999999999</v>
      </c>
      <c r="CB17" s="47">
        <f t="shared" si="48"/>
        <v>2801.3639999999996</v>
      </c>
      <c r="CC17" s="47">
        <f t="shared" si="48"/>
        <v>2658.4320000000002</v>
      </c>
      <c r="CD17" s="27" t="s">
        <v>69</v>
      </c>
      <c r="CE17" s="56" t="s">
        <v>20</v>
      </c>
      <c r="CF17" s="57">
        <v>0.37</v>
      </c>
      <c r="CG17" s="22">
        <f>$CF$17*12*CG35</f>
        <v>2445.5519999999997</v>
      </c>
      <c r="CH17" s="22">
        <f t="shared" ref="CH17:CN17" si="50">$CF$17*12*CH35</f>
        <v>2413.14</v>
      </c>
      <c r="CI17" s="22">
        <f t="shared" si="50"/>
        <v>2367.4079999999999</v>
      </c>
      <c r="CJ17" s="22">
        <f t="shared" si="50"/>
        <v>2743.9199999999996</v>
      </c>
      <c r="CK17" s="22">
        <f t="shared" si="50"/>
        <v>3584.8559999999993</v>
      </c>
      <c r="CL17" s="22">
        <f t="shared" si="50"/>
        <v>2258.1839999999997</v>
      </c>
      <c r="CM17" s="22">
        <f t="shared" si="50"/>
        <v>2234.2079999999996</v>
      </c>
      <c r="CN17" s="22">
        <f t="shared" si="50"/>
        <v>2529.9119999999994</v>
      </c>
      <c r="CO17" s="57">
        <f>0.37+1.96</f>
        <v>2.33</v>
      </c>
      <c r="CP17" s="22">
        <f>CO17*12*CP35</f>
        <v>16809.552000000003</v>
      </c>
      <c r="CQ17" s="57">
        <f>0.37+0.58</f>
        <v>0.95</v>
      </c>
      <c r="CR17" s="22">
        <f>CQ17*12*CR35</f>
        <v>7571.8799999999992</v>
      </c>
      <c r="CS17" s="71" t="s">
        <v>69</v>
      </c>
      <c r="CT17" s="57" t="s">
        <v>20</v>
      </c>
      <c r="CU17" s="89">
        <v>0.37</v>
      </c>
      <c r="CV17" s="40">
        <f>$CU$17*12*CV35</f>
        <v>963.92399999999986</v>
      </c>
      <c r="CW17" s="89">
        <f>0.37+2.23</f>
        <v>2.6</v>
      </c>
      <c r="CX17" s="40">
        <f>CW17*12*CX35</f>
        <v>14027.520000000002</v>
      </c>
      <c r="CY17" s="53" t="s">
        <v>34</v>
      </c>
      <c r="CZ17" s="51" t="s">
        <v>26</v>
      </c>
      <c r="DA17" s="51">
        <v>0.1</v>
      </c>
      <c r="DB17" s="47">
        <f t="shared" si="23"/>
        <v>649.92000000000007</v>
      </c>
      <c r="DC17" s="47">
        <f t="shared" si="32"/>
        <v>1390.92</v>
      </c>
    </row>
    <row r="18" spans="1:114" s="1" customFormat="1" ht="36" x14ac:dyDescent="0.2">
      <c r="A18" s="27" t="s">
        <v>35</v>
      </c>
      <c r="B18" s="56" t="s">
        <v>36</v>
      </c>
      <c r="C18" s="57">
        <v>3.34</v>
      </c>
      <c r="D18" s="22">
        <f t="shared" ref="D18:AK18" si="51">$C$18*12*D35</f>
        <v>7983.9359999999988</v>
      </c>
      <c r="E18" s="22">
        <f t="shared" si="51"/>
        <v>21050.016</v>
      </c>
      <c r="F18" s="22">
        <f t="shared" si="51"/>
        <v>21286.488000000001</v>
      </c>
      <c r="G18" s="22">
        <f t="shared" si="51"/>
        <v>20605.128000000001</v>
      </c>
      <c r="H18" s="22">
        <f t="shared" si="51"/>
        <v>28260.407999999999</v>
      </c>
      <c r="I18" s="22">
        <f t="shared" si="51"/>
        <v>18308.543999999998</v>
      </c>
      <c r="J18" s="22">
        <f t="shared" si="51"/>
        <v>18961.848000000002</v>
      </c>
      <c r="K18" s="22">
        <f t="shared" si="51"/>
        <v>21374.663999999997</v>
      </c>
      <c r="L18" s="22">
        <f t="shared" si="51"/>
        <v>20693.303999999996</v>
      </c>
      <c r="M18" s="22">
        <f t="shared" si="51"/>
        <v>28869.623999999996</v>
      </c>
      <c r="N18" s="22">
        <f t="shared" si="51"/>
        <v>20312.543999999998</v>
      </c>
      <c r="O18" s="22">
        <f t="shared" si="51"/>
        <v>20520.96</v>
      </c>
      <c r="P18" s="22">
        <f t="shared" si="51"/>
        <v>7955.88</v>
      </c>
      <c r="Q18" s="22">
        <f t="shared" si="51"/>
        <v>8068.1040000000003</v>
      </c>
      <c r="R18" s="22">
        <f t="shared" si="51"/>
        <v>29106.096000000001</v>
      </c>
      <c r="S18" s="22">
        <f t="shared" si="51"/>
        <v>13775.495999999999</v>
      </c>
      <c r="T18" s="22">
        <f t="shared" si="51"/>
        <v>7959.887999999999</v>
      </c>
      <c r="U18" s="22">
        <f t="shared" si="51"/>
        <v>20765.448</v>
      </c>
      <c r="V18" s="22">
        <f t="shared" si="51"/>
        <v>20717.351999999999</v>
      </c>
      <c r="W18" s="22">
        <f t="shared" si="51"/>
        <v>20793.503999999997</v>
      </c>
      <c r="X18" s="22">
        <f t="shared" si="51"/>
        <v>16637.207999999999</v>
      </c>
      <c r="Y18" s="22">
        <f t="shared" si="51"/>
        <v>29025.936000000002</v>
      </c>
      <c r="Z18" s="22">
        <f t="shared" si="51"/>
        <v>28937.759999999998</v>
      </c>
      <c r="AA18" s="22">
        <f t="shared" si="51"/>
        <v>28420.727999999999</v>
      </c>
      <c r="AB18" s="22">
        <f t="shared" si="51"/>
        <v>8044.0559999999996</v>
      </c>
      <c r="AC18" s="22">
        <f t="shared" si="51"/>
        <v>15807.551999999998</v>
      </c>
      <c r="AD18" s="22">
        <f t="shared" si="51"/>
        <v>6881.735999999999</v>
      </c>
      <c r="AE18" s="22">
        <f t="shared" si="51"/>
        <v>21478.871999999999</v>
      </c>
      <c r="AF18" s="22">
        <f t="shared" si="51"/>
        <v>17915.759999999998</v>
      </c>
      <c r="AG18" s="22">
        <f t="shared" si="51"/>
        <v>22007.928</v>
      </c>
      <c r="AH18" s="22">
        <f t="shared" si="51"/>
        <v>21362.639999999999</v>
      </c>
      <c r="AI18" s="22">
        <f t="shared" si="51"/>
        <v>10324.608</v>
      </c>
      <c r="AJ18" s="22">
        <f t="shared" si="51"/>
        <v>22168.248</v>
      </c>
      <c r="AK18" s="22">
        <f t="shared" si="51"/>
        <v>16593.12</v>
      </c>
      <c r="AL18" s="57">
        <v>3.34</v>
      </c>
      <c r="AM18" s="22">
        <f>$C$18*12*AM35</f>
        <v>23426.76</v>
      </c>
      <c r="AN18" s="57">
        <v>3.34</v>
      </c>
      <c r="AO18" s="22">
        <f>$C$18*12*AO35</f>
        <v>20581.079999999998</v>
      </c>
      <c r="AP18" s="71" t="s">
        <v>35</v>
      </c>
      <c r="AQ18" s="56" t="s">
        <v>36</v>
      </c>
      <c r="AR18" s="89">
        <v>3.34</v>
      </c>
      <c r="AS18" s="40">
        <f t="shared" ref="AS18" si="52">$AR$18*12*AS35</f>
        <v>8364.6959999999999</v>
      </c>
      <c r="AT18" s="40">
        <f t="shared" ref="AT18:BJ18" si="53">$AR$18*12*AT35</f>
        <v>23975.856</v>
      </c>
      <c r="AU18" s="40">
        <f t="shared" si="53"/>
        <v>28825.536</v>
      </c>
      <c r="AV18" s="40">
        <f t="shared" si="53"/>
        <v>22015.943999999996</v>
      </c>
      <c r="AW18" s="40">
        <f t="shared" si="53"/>
        <v>22076.063999999998</v>
      </c>
      <c r="AX18" s="40">
        <f t="shared" si="53"/>
        <v>16773.48</v>
      </c>
      <c r="AY18" s="40">
        <f t="shared" si="53"/>
        <v>28761.407999999999</v>
      </c>
      <c r="AZ18" s="40">
        <f t="shared" si="53"/>
        <v>20865.648000000001</v>
      </c>
      <c r="BA18" s="40">
        <f t="shared" si="53"/>
        <v>20749.416000000001</v>
      </c>
      <c r="BB18" s="40">
        <f t="shared" si="53"/>
        <v>22252.416000000001</v>
      </c>
      <c r="BC18" s="40">
        <f t="shared" si="53"/>
        <v>12232.415999999999</v>
      </c>
      <c r="BD18" s="40">
        <f t="shared" si="53"/>
        <v>24288.48</v>
      </c>
      <c r="BE18" s="40">
        <f t="shared" si="53"/>
        <v>23538.983999999997</v>
      </c>
      <c r="BF18" s="40">
        <f t="shared" si="53"/>
        <v>21462.84</v>
      </c>
      <c r="BG18" s="40">
        <f t="shared" si="53"/>
        <v>21298.511999999999</v>
      </c>
      <c r="BH18" s="40">
        <f t="shared" si="53"/>
        <v>21651.216</v>
      </c>
      <c r="BI18" s="40">
        <f t="shared" si="53"/>
        <v>14288.519999999999</v>
      </c>
      <c r="BJ18" s="40">
        <f t="shared" si="53"/>
        <v>29563.007999999998</v>
      </c>
      <c r="BK18" s="89">
        <v>3.34</v>
      </c>
      <c r="BL18" s="40">
        <f>$AR$18*12*BL35</f>
        <v>28893.671999999999</v>
      </c>
      <c r="BM18" s="40">
        <f>$AR$18*12*BM35</f>
        <v>24144.191999999999</v>
      </c>
      <c r="BN18" s="89">
        <v>3.34</v>
      </c>
      <c r="BO18" s="40">
        <f>$AR$18*12*BO35</f>
        <v>29366.616000000002</v>
      </c>
      <c r="BP18" s="40">
        <f>$AR$18*12*BP35</f>
        <v>29406.696</v>
      </c>
      <c r="BQ18" s="53" t="s">
        <v>33</v>
      </c>
      <c r="BR18" s="44" t="s">
        <v>8</v>
      </c>
      <c r="BS18" s="44">
        <v>0.56999999999999995</v>
      </c>
      <c r="BT18" s="47">
        <f>$BS$18*12*BT35</f>
        <v>3619.7280000000001</v>
      </c>
      <c r="BU18" s="47">
        <f t="shared" ref="BU18:CC18" si="54">$BS$18*12*BU35</f>
        <v>7028.0999999999995</v>
      </c>
      <c r="BV18" s="47">
        <f t="shared" si="54"/>
        <v>7233.9839999999995</v>
      </c>
      <c r="BW18" s="47">
        <f t="shared" si="54"/>
        <v>3553.38</v>
      </c>
      <c r="BX18" s="47">
        <f t="shared" si="54"/>
        <v>3535.5959999999995</v>
      </c>
      <c r="BY18" s="47">
        <f t="shared" ref="BY18:CA18" si="55">$BS$18*12*BY35</f>
        <v>3619.7280000000001</v>
      </c>
      <c r="BZ18" s="47">
        <f t="shared" si="55"/>
        <v>2837.232</v>
      </c>
      <c r="CA18" s="47">
        <f t="shared" si="55"/>
        <v>4681.2959999999994</v>
      </c>
      <c r="CB18" s="47">
        <f t="shared" si="54"/>
        <v>3713.4359999999997</v>
      </c>
      <c r="CC18" s="47">
        <f t="shared" si="54"/>
        <v>3523.9680000000003</v>
      </c>
      <c r="CD18" s="29" t="s">
        <v>70</v>
      </c>
      <c r="CE18" s="56" t="s">
        <v>8</v>
      </c>
      <c r="CF18" s="57">
        <v>0.6</v>
      </c>
      <c r="CG18" s="22">
        <f>$CF$18*12*CG35</f>
        <v>3965.7599999999993</v>
      </c>
      <c r="CH18" s="22">
        <f t="shared" ref="CH18:CN18" si="56">$CF$18*12*CH35</f>
        <v>3913.2</v>
      </c>
      <c r="CI18" s="22">
        <f t="shared" si="56"/>
        <v>3839.04</v>
      </c>
      <c r="CJ18" s="22">
        <f t="shared" si="56"/>
        <v>4449.5999999999995</v>
      </c>
      <c r="CK18" s="22">
        <f t="shared" si="56"/>
        <v>5813.2799999999988</v>
      </c>
      <c r="CL18" s="22">
        <f t="shared" si="56"/>
        <v>3661.9199999999996</v>
      </c>
      <c r="CM18" s="22">
        <f t="shared" si="56"/>
        <v>3623.0399999999995</v>
      </c>
      <c r="CN18" s="22">
        <f t="shared" si="56"/>
        <v>4102.5599999999995</v>
      </c>
      <c r="CO18" s="57">
        <f>0.6+1.11</f>
        <v>1.71</v>
      </c>
      <c r="CP18" s="22">
        <f>CO18*12*CP35</f>
        <v>12336.624</v>
      </c>
      <c r="CQ18" s="57">
        <f>0.6+0.46</f>
        <v>1.06</v>
      </c>
      <c r="CR18" s="22">
        <f>CQ18*12*CR35</f>
        <v>8448.6240000000016</v>
      </c>
      <c r="CS18" s="29" t="s">
        <v>70</v>
      </c>
      <c r="CT18" s="56" t="s">
        <v>8</v>
      </c>
      <c r="CU18" s="89">
        <v>0.6</v>
      </c>
      <c r="CV18" s="40">
        <f>$CU$18*12*CV35</f>
        <v>1563.12</v>
      </c>
      <c r="CW18" s="89">
        <f>0.6+1.28</f>
        <v>1.88</v>
      </c>
      <c r="CX18" s="40">
        <f>CW18*12*CX35</f>
        <v>10142.976000000001</v>
      </c>
      <c r="CY18" s="53" t="s">
        <v>35</v>
      </c>
      <c r="CZ18" s="44" t="s">
        <v>36</v>
      </c>
      <c r="DA18" s="51">
        <v>3.34</v>
      </c>
      <c r="DB18" s="47">
        <f t="shared" si="23"/>
        <v>21707.328000000001</v>
      </c>
      <c r="DC18" s="47">
        <f t="shared" si="32"/>
        <v>46456.727999999996</v>
      </c>
    </row>
    <row r="19" spans="1:114" s="21" customFormat="1" ht="49.5" customHeight="1" x14ac:dyDescent="0.2">
      <c r="A19" s="27" t="s">
        <v>37</v>
      </c>
      <c r="B19" s="57" t="s">
        <v>3</v>
      </c>
      <c r="C19" s="57">
        <v>4.04</v>
      </c>
      <c r="D19" s="22">
        <f t="shared" ref="D19:AK19" si="57">$C$19*12*D35</f>
        <v>9657.2160000000003</v>
      </c>
      <c r="E19" s="22">
        <f t="shared" si="57"/>
        <v>25461.696000000004</v>
      </c>
      <c r="F19" s="22">
        <f t="shared" si="57"/>
        <v>25747.728000000003</v>
      </c>
      <c r="G19" s="22">
        <f t="shared" si="57"/>
        <v>24923.568000000003</v>
      </c>
      <c r="H19" s="22">
        <f t="shared" si="57"/>
        <v>34183.248000000007</v>
      </c>
      <c r="I19" s="22">
        <f t="shared" si="57"/>
        <v>22145.664000000001</v>
      </c>
      <c r="J19" s="22">
        <f t="shared" si="57"/>
        <v>22935.888000000003</v>
      </c>
      <c r="K19" s="22">
        <f t="shared" si="57"/>
        <v>25854.383999999998</v>
      </c>
      <c r="L19" s="22">
        <f t="shared" si="57"/>
        <v>25030.223999999998</v>
      </c>
      <c r="M19" s="22">
        <f t="shared" si="57"/>
        <v>34920.144</v>
      </c>
      <c r="N19" s="22">
        <f t="shared" si="57"/>
        <v>24569.664000000004</v>
      </c>
      <c r="O19" s="22">
        <f t="shared" si="57"/>
        <v>24821.760000000002</v>
      </c>
      <c r="P19" s="22">
        <f t="shared" si="57"/>
        <v>9623.2800000000007</v>
      </c>
      <c r="Q19" s="22">
        <f t="shared" si="57"/>
        <v>9759.0240000000013</v>
      </c>
      <c r="R19" s="22">
        <f t="shared" si="57"/>
        <v>35206.176000000007</v>
      </c>
      <c r="S19" s="22">
        <f t="shared" si="57"/>
        <v>16662.576000000001</v>
      </c>
      <c r="T19" s="22">
        <f t="shared" si="57"/>
        <v>9628.1280000000006</v>
      </c>
      <c r="U19" s="22">
        <f t="shared" si="57"/>
        <v>25117.488000000005</v>
      </c>
      <c r="V19" s="22">
        <f t="shared" si="57"/>
        <v>25059.312000000002</v>
      </c>
      <c r="W19" s="22">
        <f t="shared" si="57"/>
        <v>25151.423999999999</v>
      </c>
      <c r="X19" s="22">
        <f t="shared" si="57"/>
        <v>20124.048000000003</v>
      </c>
      <c r="Y19" s="22">
        <f t="shared" si="57"/>
        <v>35109.216000000008</v>
      </c>
      <c r="Z19" s="22">
        <f t="shared" si="57"/>
        <v>35002.560000000005</v>
      </c>
      <c r="AA19" s="22">
        <f t="shared" si="57"/>
        <v>34377.168000000005</v>
      </c>
      <c r="AB19" s="22">
        <f t="shared" si="57"/>
        <v>9729.9359999999997</v>
      </c>
      <c r="AC19" s="22">
        <f t="shared" si="57"/>
        <v>19120.511999999999</v>
      </c>
      <c r="AD19" s="22">
        <f t="shared" si="57"/>
        <v>8324.0159999999996</v>
      </c>
      <c r="AE19" s="22">
        <f t="shared" si="57"/>
        <v>25980.432000000001</v>
      </c>
      <c r="AF19" s="22">
        <f t="shared" si="57"/>
        <v>21670.560000000001</v>
      </c>
      <c r="AG19" s="22">
        <f t="shared" si="57"/>
        <v>26620.368000000002</v>
      </c>
      <c r="AH19" s="22">
        <f t="shared" si="57"/>
        <v>25839.840000000004</v>
      </c>
      <c r="AI19" s="22">
        <f t="shared" si="57"/>
        <v>12488.448000000002</v>
      </c>
      <c r="AJ19" s="22">
        <f t="shared" si="57"/>
        <v>26814.288000000004</v>
      </c>
      <c r="AK19" s="22">
        <f t="shared" si="57"/>
        <v>20070.72</v>
      </c>
      <c r="AL19" s="57">
        <v>4.04</v>
      </c>
      <c r="AM19" s="22">
        <f>$C$19*12*AM35</f>
        <v>28336.560000000001</v>
      </c>
      <c r="AN19" s="57">
        <v>4.04</v>
      </c>
      <c r="AO19" s="22">
        <f>$C$19*12*AO35</f>
        <v>24894.480000000003</v>
      </c>
      <c r="AP19" s="71" t="s">
        <v>37</v>
      </c>
      <c r="AQ19" s="57" t="s">
        <v>3</v>
      </c>
      <c r="AR19" s="89">
        <v>4.04</v>
      </c>
      <c r="AS19" s="40">
        <f t="shared" ref="AS19" si="58">$AR$19*AS35*12</f>
        <v>10117.775999999998</v>
      </c>
      <c r="AT19" s="40">
        <f t="shared" ref="AT19:BJ19" si="59">$AR$19*AT35*12</f>
        <v>29000.736000000001</v>
      </c>
      <c r="AU19" s="40">
        <f t="shared" si="59"/>
        <v>34866.816000000006</v>
      </c>
      <c r="AV19" s="40">
        <f t="shared" si="59"/>
        <v>26630.063999999998</v>
      </c>
      <c r="AW19" s="40">
        <f t="shared" si="59"/>
        <v>26702.784</v>
      </c>
      <c r="AX19" s="40">
        <f t="shared" si="59"/>
        <v>20288.88</v>
      </c>
      <c r="AY19" s="40">
        <f t="shared" si="59"/>
        <v>34789.248000000007</v>
      </c>
      <c r="AZ19" s="40">
        <f t="shared" si="59"/>
        <v>25238.688000000002</v>
      </c>
      <c r="BA19" s="40">
        <f t="shared" si="59"/>
        <v>25098.096000000005</v>
      </c>
      <c r="BB19" s="40">
        <f t="shared" si="59"/>
        <v>26916.096000000005</v>
      </c>
      <c r="BC19" s="40">
        <f t="shared" si="59"/>
        <v>14796.096000000001</v>
      </c>
      <c r="BD19" s="40">
        <f t="shared" si="59"/>
        <v>29378.880000000005</v>
      </c>
      <c r="BE19" s="40">
        <f t="shared" si="59"/>
        <v>28472.304</v>
      </c>
      <c r="BF19" s="40">
        <f t="shared" si="59"/>
        <v>25961.040000000001</v>
      </c>
      <c r="BG19" s="40">
        <f t="shared" si="59"/>
        <v>25762.271999999997</v>
      </c>
      <c r="BH19" s="40">
        <f t="shared" si="59"/>
        <v>26188.896000000004</v>
      </c>
      <c r="BI19" s="40">
        <f t="shared" si="59"/>
        <v>17283.12</v>
      </c>
      <c r="BJ19" s="40">
        <f t="shared" si="59"/>
        <v>35758.847999999998</v>
      </c>
      <c r="BK19" s="89">
        <v>4.04</v>
      </c>
      <c r="BL19" s="40">
        <f>$AR$19*BL35*12</f>
        <v>34949.232000000004</v>
      </c>
      <c r="BM19" s="40">
        <f>$AR$19*BM35*12</f>
        <v>29204.351999999999</v>
      </c>
      <c r="BN19" s="89">
        <v>4.04</v>
      </c>
      <c r="BO19" s="40">
        <f>$AR$19*BO35*12</f>
        <v>35521.296000000002</v>
      </c>
      <c r="BP19" s="40">
        <f>$AR$19*BP35*12</f>
        <v>35569.775999999998</v>
      </c>
      <c r="BQ19" s="53" t="s">
        <v>34</v>
      </c>
      <c r="BR19" s="44" t="s">
        <v>26</v>
      </c>
      <c r="BS19" s="44">
        <v>0.1</v>
      </c>
      <c r="BT19" s="47">
        <f>$BS$19*12*BT35</f>
        <v>635.04000000000019</v>
      </c>
      <c r="BU19" s="47">
        <f t="shared" ref="BU19:CC19" si="60">$BS$19*12*BU35</f>
        <v>1233.0000000000002</v>
      </c>
      <c r="BV19" s="47">
        <f t="shared" si="60"/>
        <v>1269.1200000000001</v>
      </c>
      <c r="BW19" s="47">
        <f t="shared" si="60"/>
        <v>623.40000000000009</v>
      </c>
      <c r="BX19" s="47">
        <f t="shared" si="60"/>
        <v>620.28000000000009</v>
      </c>
      <c r="BY19" s="47">
        <f t="shared" ref="BY19:CA19" si="61">$BS$19*12*BY35</f>
        <v>635.04000000000019</v>
      </c>
      <c r="BZ19" s="47">
        <f t="shared" si="61"/>
        <v>497.7600000000001</v>
      </c>
      <c r="CA19" s="47">
        <f t="shared" si="61"/>
        <v>821.28000000000009</v>
      </c>
      <c r="CB19" s="47">
        <f t="shared" si="60"/>
        <v>651.48</v>
      </c>
      <c r="CC19" s="47">
        <f t="shared" si="60"/>
        <v>618.24000000000012</v>
      </c>
      <c r="CD19" s="27" t="s">
        <v>71</v>
      </c>
      <c r="CE19" s="56" t="s">
        <v>66</v>
      </c>
      <c r="CF19" s="57">
        <v>7.0000000000000007E-2</v>
      </c>
      <c r="CG19" s="22">
        <f>$CF$19*12*CG35</f>
        <v>462.67200000000003</v>
      </c>
      <c r="CH19" s="22">
        <f t="shared" ref="CH19:CN19" si="62">$CF$19*12*CH35</f>
        <v>456.54</v>
      </c>
      <c r="CI19" s="22">
        <f t="shared" si="62"/>
        <v>447.88800000000009</v>
      </c>
      <c r="CJ19" s="22">
        <f t="shared" si="62"/>
        <v>519.12</v>
      </c>
      <c r="CK19" s="22">
        <f t="shared" si="62"/>
        <v>678.21600000000001</v>
      </c>
      <c r="CL19" s="22">
        <f t="shared" si="62"/>
        <v>427.22400000000005</v>
      </c>
      <c r="CM19" s="22">
        <f t="shared" si="62"/>
        <v>422.68800000000005</v>
      </c>
      <c r="CN19" s="22">
        <f t="shared" si="62"/>
        <v>478.63200000000001</v>
      </c>
      <c r="CO19" s="57">
        <v>7.0000000000000007E-2</v>
      </c>
      <c r="CP19" s="22">
        <f>$CF$19*12*CP35</f>
        <v>505.0080000000001</v>
      </c>
      <c r="CQ19" s="57">
        <v>7.0000000000000007E-2</v>
      </c>
      <c r="CR19" s="22">
        <f>$CF$19*12*CR35</f>
        <v>557.92800000000011</v>
      </c>
      <c r="CS19" s="27" t="s">
        <v>71</v>
      </c>
      <c r="CT19" s="57" t="s">
        <v>66</v>
      </c>
      <c r="CU19" s="89">
        <v>7.0000000000000007E-2</v>
      </c>
      <c r="CV19" s="40">
        <f>$CU$19*12*CV35</f>
        <v>182.364</v>
      </c>
      <c r="CW19" s="89">
        <v>7.0000000000000007E-2</v>
      </c>
      <c r="CX19" s="40">
        <f>$CU$19*12*CX35</f>
        <v>377.66400000000004</v>
      </c>
      <c r="CY19" s="53" t="s">
        <v>37</v>
      </c>
      <c r="CZ19" s="51" t="s">
        <v>3</v>
      </c>
      <c r="DA19" s="51">
        <v>4.04</v>
      </c>
      <c r="DB19" s="47">
        <f t="shared" si="23"/>
        <v>26256.768000000004</v>
      </c>
      <c r="DC19" s="47">
        <f t="shared" si="32"/>
        <v>56193.167999999998</v>
      </c>
    </row>
    <row r="20" spans="1:114" s="92" customFormat="1" ht="64.5" customHeight="1" x14ac:dyDescent="0.2">
      <c r="A20" s="72" t="s">
        <v>93</v>
      </c>
      <c r="B20" s="57" t="s">
        <v>26</v>
      </c>
      <c r="C20" s="5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57">
        <v>0.47</v>
      </c>
      <c r="AM20" s="22">
        <f>AL20*12*AM35</f>
        <v>3296.58</v>
      </c>
      <c r="AN20" s="57">
        <v>0.64</v>
      </c>
      <c r="AO20" s="22">
        <f>AN20*12*AO35</f>
        <v>3943.68</v>
      </c>
      <c r="AP20" s="72" t="s">
        <v>93</v>
      </c>
      <c r="AQ20" s="57" t="s">
        <v>26</v>
      </c>
      <c r="AR20" s="89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89">
        <v>0.47</v>
      </c>
      <c r="BL20" s="40">
        <f>$BK$20*12*BL35</f>
        <v>4065.8759999999997</v>
      </c>
      <c r="BM20" s="40">
        <f>$BK$20*12*BM35</f>
        <v>3397.5359999999996</v>
      </c>
      <c r="BN20" s="89">
        <v>0.64</v>
      </c>
      <c r="BO20" s="40">
        <f>$BN$20*12*BO35</f>
        <v>5627.1360000000004</v>
      </c>
      <c r="BP20" s="40">
        <f>$BN$20*12*BP35</f>
        <v>5634.8159999999998</v>
      </c>
      <c r="BQ20" s="53" t="s">
        <v>35</v>
      </c>
      <c r="BR20" s="44" t="s">
        <v>36</v>
      </c>
      <c r="BS20" s="44">
        <v>3.34</v>
      </c>
      <c r="BT20" s="47">
        <f>$BS$20*12*BT35</f>
        <v>21210.335999999999</v>
      </c>
      <c r="BU20" s="47">
        <f t="shared" ref="BU20:CC20" si="63">$BS$20*12*BU35</f>
        <v>41182.199999999997</v>
      </c>
      <c r="BV20" s="47">
        <f t="shared" si="63"/>
        <v>42388.607999999993</v>
      </c>
      <c r="BW20" s="47">
        <f t="shared" si="63"/>
        <v>20821.559999999998</v>
      </c>
      <c r="BX20" s="47">
        <f t="shared" si="63"/>
        <v>20717.351999999999</v>
      </c>
      <c r="BY20" s="47">
        <f t="shared" ref="BY20:CA20" si="64">$BS$20*12*BY35</f>
        <v>21210.335999999999</v>
      </c>
      <c r="BZ20" s="47">
        <f t="shared" si="64"/>
        <v>16625.184000000001</v>
      </c>
      <c r="CA20" s="47">
        <f t="shared" si="64"/>
        <v>27430.751999999997</v>
      </c>
      <c r="CB20" s="47">
        <f t="shared" si="63"/>
        <v>21759.431999999997</v>
      </c>
      <c r="CC20" s="47">
        <f t="shared" si="63"/>
        <v>20649.216</v>
      </c>
      <c r="CD20" s="27" t="s">
        <v>72</v>
      </c>
      <c r="CE20" s="56" t="s">
        <v>73</v>
      </c>
      <c r="CF20" s="57">
        <v>2.4900000000000002</v>
      </c>
      <c r="CG20" s="22">
        <f>$CF$20*12*CG35</f>
        <v>16457.903999999999</v>
      </c>
      <c r="CH20" s="22">
        <f t="shared" ref="CH20:CN20" si="65">$CF$20*12*CH35</f>
        <v>16239.78</v>
      </c>
      <c r="CI20" s="22">
        <f t="shared" si="65"/>
        <v>15932.016000000003</v>
      </c>
      <c r="CJ20" s="22">
        <f t="shared" si="65"/>
        <v>18465.84</v>
      </c>
      <c r="CK20" s="22">
        <f t="shared" si="65"/>
        <v>24125.112000000001</v>
      </c>
      <c r="CL20" s="22">
        <f t="shared" si="65"/>
        <v>15196.968000000003</v>
      </c>
      <c r="CM20" s="22">
        <f t="shared" si="65"/>
        <v>15035.616000000002</v>
      </c>
      <c r="CN20" s="22">
        <f t="shared" si="65"/>
        <v>17025.624</v>
      </c>
      <c r="CO20" s="57">
        <v>2.4900000000000002</v>
      </c>
      <c r="CP20" s="22">
        <f>$CF$20*12*CP35</f>
        <v>17963.856000000003</v>
      </c>
      <c r="CQ20" s="57">
        <v>2.4900000000000002</v>
      </c>
      <c r="CR20" s="22">
        <f>$CF$20*12*CR35</f>
        <v>19846.296000000002</v>
      </c>
      <c r="CS20" s="71" t="s">
        <v>72</v>
      </c>
      <c r="CT20" s="56" t="s">
        <v>73</v>
      </c>
      <c r="CU20" s="89">
        <v>2.4900000000000002</v>
      </c>
      <c r="CV20" s="40">
        <f>$CU$20*12*CV35</f>
        <v>6486.9480000000003</v>
      </c>
      <c r="CW20" s="89">
        <v>2.4900000000000002</v>
      </c>
      <c r="CX20" s="40">
        <f>$CU$20*12*CX35</f>
        <v>13434.048000000003</v>
      </c>
      <c r="CY20" s="53"/>
      <c r="CZ20" s="51"/>
      <c r="DA20" s="51"/>
      <c r="DB20" s="47"/>
      <c r="DC20" s="47"/>
    </row>
    <row r="21" spans="1:114" s="21" customFormat="1" ht="12.75" customHeight="1" x14ac:dyDescent="0.2">
      <c r="A21" s="29"/>
      <c r="B21" s="57"/>
      <c r="C21" s="5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57"/>
      <c r="AM21" s="22"/>
      <c r="AN21" s="57"/>
      <c r="AO21" s="22"/>
      <c r="AP21" s="72"/>
      <c r="AQ21" s="57"/>
      <c r="AR21" s="89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89"/>
      <c r="BL21" s="40"/>
      <c r="BM21" s="40"/>
      <c r="BN21" s="89"/>
      <c r="BO21" s="40"/>
      <c r="BP21" s="40"/>
      <c r="BQ21" s="53" t="s">
        <v>37</v>
      </c>
      <c r="BR21" s="44" t="s">
        <v>3</v>
      </c>
      <c r="BS21" s="44">
        <v>4.04</v>
      </c>
      <c r="BT21" s="47">
        <f>$BS$21*12*BT35</f>
        <v>25655.616000000005</v>
      </c>
      <c r="BU21" s="47">
        <f t="shared" ref="BU21:CC21" si="66">$BS$21*12*BU35</f>
        <v>49813.200000000004</v>
      </c>
      <c r="BV21" s="47">
        <f t="shared" si="66"/>
        <v>51272.447999999997</v>
      </c>
      <c r="BW21" s="47">
        <f t="shared" si="66"/>
        <v>25185.360000000001</v>
      </c>
      <c r="BX21" s="47">
        <f t="shared" si="66"/>
        <v>25059.312000000002</v>
      </c>
      <c r="BY21" s="47">
        <f t="shared" ref="BY21:CA21" si="67">$BS$21*12*BY35</f>
        <v>25655.616000000005</v>
      </c>
      <c r="BZ21" s="47">
        <f t="shared" si="67"/>
        <v>20109.504000000001</v>
      </c>
      <c r="CA21" s="47">
        <f t="shared" si="67"/>
        <v>33179.712</v>
      </c>
      <c r="CB21" s="47">
        <f t="shared" si="66"/>
        <v>26319.792000000001</v>
      </c>
      <c r="CC21" s="47">
        <f t="shared" si="66"/>
        <v>24976.896000000004</v>
      </c>
      <c r="CD21" s="72" t="s">
        <v>93</v>
      </c>
      <c r="CE21" s="57" t="s">
        <v>26</v>
      </c>
      <c r="CF21" s="59"/>
      <c r="CG21" s="60"/>
      <c r="CH21" s="60"/>
      <c r="CI21" s="60"/>
      <c r="CJ21" s="60"/>
      <c r="CK21" s="60"/>
      <c r="CL21" s="60"/>
      <c r="CM21" s="60"/>
      <c r="CN21" s="60"/>
      <c r="CO21" s="57">
        <v>0.64</v>
      </c>
      <c r="CP21" s="22">
        <f>CO21*12*CP35</f>
        <v>4617.2160000000003</v>
      </c>
      <c r="CQ21" s="57">
        <v>0</v>
      </c>
      <c r="CR21" s="22">
        <f>CQ21*12*CR35</f>
        <v>0</v>
      </c>
      <c r="CS21" s="72" t="s">
        <v>93</v>
      </c>
      <c r="CT21" s="57" t="s">
        <v>26</v>
      </c>
      <c r="CU21" s="89"/>
      <c r="CV21" s="40"/>
      <c r="CW21" s="89">
        <v>0.97</v>
      </c>
      <c r="CX21" s="40">
        <f>CW21*12*CX35</f>
        <v>5233.344000000001</v>
      </c>
      <c r="CY21" s="93" t="s">
        <v>7</v>
      </c>
      <c r="CZ21" s="51"/>
      <c r="DA21" s="103">
        <f>SUM(DA22:DA24)</f>
        <v>2.3200000000000003</v>
      </c>
      <c r="DB21" s="49">
        <f>SUM(DB22:DB24)</f>
        <v>15078.144</v>
      </c>
      <c r="DC21" s="49">
        <f>SUM(DC22:DC24)</f>
        <v>32269.343999999997</v>
      </c>
    </row>
    <row r="22" spans="1:114" s="1" customFormat="1" ht="27" customHeight="1" x14ac:dyDescent="0.2">
      <c r="A22" s="28" t="s">
        <v>7</v>
      </c>
      <c r="B22" s="57"/>
      <c r="C22" s="61">
        <f>SUM(C23:C25)</f>
        <v>3.36</v>
      </c>
      <c r="D22" s="58">
        <f>SUM(D23:D25)</f>
        <v>8031.7439999999997</v>
      </c>
      <c r="E22" s="58">
        <f t="shared" ref="E22:AK22" si="68">SUM(E23:E25)</f>
        <v>21176.064000000002</v>
      </c>
      <c r="F22" s="58">
        <f t="shared" si="68"/>
        <v>21413.952000000001</v>
      </c>
      <c r="G22" s="58">
        <f t="shared" si="68"/>
        <v>20728.512000000002</v>
      </c>
      <c r="H22" s="58">
        <f t="shared" si="68"/>
        <v>28429.632000000001</v>
      </c>
      <c r="I22" s="58">
        <f t="shared" si="68"/>
        <v>18418.175999999999</v>
      </c>
      <c r="J22" s="58">
        <f t="shared" si="68"/>
        <v>19075.392</v>
      </c>
      <c r="K22" s="58">
        <f t="shared" si="68"/>
        <v>21502.655999999999</v>
      </c>
      <c r="L22" s="58">
        <f t="shared" si="68"/>
        <v>20817.216</v>
      </c>
      <c r="M22" s="58">
        <f t="shared" si="68"/>
        <v>29042.495999999999</v>
      </c>
      <c r="N22" s="58">
        <f t="shared" si="68"/>
        <v>20434.175999999999</v>
      </c>
      <c r="O22" s="58">
        <f t="shared" si="68"/>
        <v>20643.84</v>
      </c>
      <c r="P22" s="58">
        <f t="shared" si="68"/>
        <v>8003.52</v>
      </c>
      <c r="Q22" s="58">
        <f t="shared" si="68"/>
        <v>8116.4160000000011</v>
      </c>
      <c r="R22" s="58">
        <f t="shared" si="68"/>
        <v>29280.384000000002</v>
      </c>
      <c r="S22" s="58">
        <f t="shared" si="68"/>
        <v>13857.984</v>
      </c>
      <c r="T22" s="58">
        <f t="shared" si="68"/>
        <v>8007.5519999999997</v>
      </c>
      <c r="U22" s="58">
        <f t="shared" si="68"/>
        <v>20889.792000000001</v>
      </c>
      <c r="V22" s="58">
        <f t="shared" si="68"/>
        <v>20841.407999999999</v>
      </c>
      <c r="W22" s="58">
        <f t="shared" si="68"/>
        <v>20918.016</v>
      </c>
      <c r="X22" s="58">
        <f t="shared" si="68"/>
        <v>16736.832000000002</v>
      </c>
      <c r="Y22" s="58">
        <f t="shared" si="68"/>
        <v>29199.744000000006</v>
      </c>
      <c r="Z22" s="58">
        <f t="shared" si="68"/>
        <v>29111.040000000001</v>
      </c>
      <c r="AA22" s="58">
        <f t="shared" si="68"/>
        <v>28590.912000000004</v>
      </c>
      <c r="AB22" s="58">
        <f t="shared" si="68"/>
        <v>8092.2240000000002</v>
      </c>
      <c r="AC22" s="58">
        <f t="shared" si="68"/>
        <v>15902.207999999999</v>
      </c>
      <c r="AD22" s="58">
        <f t="shared" si="68"/>
        <v>6922.9439999999995</v>
      </c>
      <c r="AE22" s="58">
        <f t="shared" si="68"/>
        <v>21607.487999999998</v>
      </c>
      <c r="AF22" s="58">
        <f t="shared" si="68"/>
        <v>18023.04</v>
      </c>
      <c r="AG22" s="58">
        <f t="shared" si="68"/>
        <v>22139.712</v>
      </c>
      <c r="AH22" s="58">
        <f t="shared" si="68"/>
        <v>21490.559999999998</v>
      </c>
      <c r="AI22" s="58">
        <f t="shared" si="68"/>
        <v>10386.432000000001</v>
      </c>
      <c r="AJ22" s="58">
        <f t="shared" si="68"/>
        <v>22300.991999999998</v>
      </c>
      <c r="AK22" s="58">
        <f t="shared" si="68"/>
        <v>16692.48</v>
      </c>
      <c r="AL22" s="61">
        <f>SUM(AL23:AL25)</f>
        <v>3.36</v>
      </c>
      <c r="AM22" s="58">
        <f>SUM(AM23:AM25)</f>
        <v>23567.040000000001</v>
      </c>
      <c r="AN22" s="61">
        <f>SUM(AN23:AN25)</f>
        <v>3.36</v>
      </c>
      <c r="AO22" s="58">
        <f>SUM(AO23:AO25)</f>
        <v>20704.32</v>
      </c>
      <c r="AP22" s="28" t="s">
        <v>7</v>
      </c>
      <c r="AQ22" s="57"/>
      <c r="AR22" s="90">
        <f>SUM(AR23:AR25)</f>
        <v>2.66</v>
      </c>
      <c r="AS22" s="41">
        <f>SUM(AS23:AS25)</f>
        <v>6661.7039999999997</v>
      </c>
      <c r="AT22" s="41">
        <f t="shared" ref="AT22:BJ22" si="69">SUM(AT23:AT25)</f>
        <v>19094.544000000002</v>
      </c>
      <c r="AU22" s="41">
        <f t="shared" si="69"/>
        <v>22956.864000000001</v>
      </c>
      <c r="AV22" s="41">
        <f t="shared" si="69"/>
        <v>17533.655999999999</v>
      </c>
      <c r="AW22" s="41">
        <f t="shared" si="69"/>
        <v>17581.536</v>
      </c>
      <c r="AX22" s="41">
        <f t="shared" si="69"/>
        <v>13358.52</v>
      </c>
      <c r="AY22" s="41">
        <f t="shared" si="69"/>
        <v>22905.792000000001</v>
      </c>
      <c r="AZ22" s="41">
        <f t="shared" si="69"/>
        <v>16617.552</v>
      </c>
      <c r="BA22" s="41">
        <f t="shared" si="69"/>
        <v>16524.984</v>
      </c>
      <c r="BB22" s="41">
        <f t="shared" si="69"/>
        <v>17721.984000000004</v>
      </c>
      <c r="BC22" s="41">
        <f t="shared" si="69"/>
        <v>9741.9840000000004</v>
      </c>
      <c r="BD22" s="41">
        <f t="shared" si="69"/>
        <v>19343.519999999997</v>
      </c>
      <c r="BE22" s="41">
        <f t="shared" si="69"/>
        <v>18746.615999999998</v>
      </c>
      <c r="BF22" s="41">
        <f t="shared" si="69"/>
        <v>17093.16</v>
      </c>
      <c r="BG22" s="41">
        <f t="shared" si="69"/>
        <v>16962.288</v>
      </c>
      <c r="BH22" s="41">
        <f t="shared" si="69"/>
        <v>17243.184000000001</v>
      </c>
      <c r="BI22" s="41">
        <f t="shared" si="69"/>
        <v>11379.48</v>
      </c>
      <c r="BJ22" s="41">
        <f t="shared" si="69"/>
        <v>23544.191999999999</v>
      </c>
      <c r="BK22" s="90">
        <f t="shared" ref="BK22:BO22" si="70">SUM(BK23:BK25)</f>
        <v>2.66</v>
      </c>
      <c r="BL22" s="41">
        <f t="shared" si="70"/>
        <v>23011.127999999997</v>
      </c>
      <c r="BM22" s="41">
        <f t="shared" ref="BM22" si="71">SUM(BM23:BM25)</f>
        <v>19228.608</v>
      </c>
      <c r="BN22" s="90">
        <f t="shared" si="70"/>
        <v>2.66</v>
      </c>
      <c r="BO22" s="41">
        <f t="shared" si="70"/>
        <v>23387.784</v>
      </c>
      <c r="BP22" s="41">
        <f t="shared" ref="BP22" si="72">SUM(BP23:BP25)</f>
        <v>23419.703999999998</v>
      </c>
      <c r="BQ22" s="93" t="s">
        <v>7</v>
      </c>
      <c r="BR22" s="44"/>
      <c r="BS22" s="94">
        <f>SUM(BS23:BS25)</f>
        <v>2.3200000000000003</v>
      </c>
      <c r="BT22" s="49">
        <f>BT23+BT24+BT25</f>
        <v>14732.928000000002</v>
      </c>
      <c r="BU22" s="49">
        <f t="shared" ref="BU22:CC22" si="73">BU23+BU24+BU25</f>
        <v>28605.599999999999</v>
      </c>
      <c r="BV22" s="49">
        <f t="shared" si="73"/>
        <v>29443.583999999995</v>
      </c>
      <c r="BW22" s="49">
        <f t="shared" si="73"/>
        <v>14462.880000000001</v>
      </c>
      <c r="BX22" s="49">
        <f t="shared" si="73"/>
        <v>14390.495999999999</v>
      </c>
      <c r="BY22" s="49">
        <f t="shared" ref="BY22" si="74">BY23+BY24+BY25</f>
        <v>14732.928000000002</v>
      </c>
      <c r="BZ22" s="49">
        <f t="shared" ref="BZ22" si="75">BZ23+BZ24+BZ25</f>
        <v>11548.031999999999</v>
      </c>
      <c r="CA22" s="49">
        <f t="shared" ref="CA22" si="76">CA23+CA24+CA25</f>
        <v>19053.695999999996</v>
      </c>
      <c r="CB22" s="49">
        <f t="shared" si="73"/>
        <v>15114.335999999999</v>
      </c>
      <c r="CC22" s="49">
        <f t="shared" si="73"/>
        <v>14343.168000000001</v>
      </c>
      <c r="CD22" s="28" t="s">
        <v>7</v>
      </c>
      <c r="CE22" s="56"/>
      <c r="CF22" s="61">
        <f>SUM(CF23:CF25)</f>
        <v>2.1399999999999997</v>
      </c>
      <c r="CG22" s="58">
        <f t="shared" ref="CG22:CN22" si="77">SUM(CG23:CG25)</f>
        <v>14144.543999999998</v>
      </c>
      <c r="CH22" s="58">
        <f t="shared" si="77"/>
        <v>13957.079999999998</v>
      </c>
      <c r="CI22" s="58">
        <f t="shared" si="77"/>
        <v>13692.576000000001</v>
      </c>
      <c r="CJ22" s="58">
        <f t="shared" si="77"/>
        <v>15870.239999999998</v>
      </c>
      <c r="CK22" s="58">
        <f t="shared" si="77"/>
        <v>20734.031999999999</v>
      </c>
      <c r="CL22" s="58">
        <f t="shared" si="77"/>
        <v>13060.848</v>
      </c>
      <c r="CM22" s="58">
        <f t="shared" si="77"/>
        <v>12922.175999999999</v>
      </c>
      <c r="CN22" s="58">
        <f t="shared" si="77"/>
        <v>14632.463999999998</v>
      </c>
      <c r="CO22" s="30">
        <f>SUM(CO23:CO25)</f>
        <v>2.1399999999999997</v>
      </c>
      <c r="CP22" s="58">
        <f>SUM(CP23:CP25)</f>
        <v>15438.816000000001</v>
      </c>
      <c r="CQ22" s="30">
        <f>SUM(CQ23:CQ25)</f>
        <v>2.1399999999999997</v>
      </c>
      <c r="CR22" s="58">
        <f>SUM(CR23:CR25)</f>
        <v>17056.655999999999</v>
      </c>
      <c r="CS22" s="28" t="s">
        <v>7</v>
      </c>
      <c r="CT22" s="57"/>
      <c r="CU22" s="90">
        <f>SUM(CU23:CU25)</f>
        <v>2.1399999999999997</v>
      </c>
      <c r="CV22" s="41">
        <f>SUM(CV23:CV25)</f>
        <v>5575.1279999999988</v>
      </c>
      <c r="CW22" s="90">
        <f>SUM(CW23:CW25)</f>
        <v>2.1399999999999997</v>
      </c>
      <c r="CX22" s="41">
        <f>SUM(CX23:CX25)</f>
        <v>11545.727999999999</v>
      </c>
      <c r="CY22" s="53" t="s">
        <v>38</v>
      </c>
      <c r="CZ22" s="51" t="s">
        <v>3</v>
      </c>
      <c r="DA22" s="51">
        <v>1.1299999999999999</v>
      </c>
      <c r="DB22" s="47">
        <f>DA22*12*$DB$35</f>
        <v>7344.0959999999995</v>
      </c>
      <c r="DC22" s="47">
        <f t="shared" ref="DC22:DC32" si="78">DA22*12*$DC$35</f>
        <v>15717.395999999997</v>
      </c>
    </row>
    <row r="23" spans="1:114" s="1" customFormat="1" ht="36" customHeight="1" x14ac:dyDescent="0.2">
      <c r="A23" s="27" t="s">
        <v>38</v>
      </c>
      <c r="B23" s="57" t="s">
        <v>3</v>
      </c>
      <c r="C23" s="57">
        <v>1.1100000000000001</v>
      </c>
      <c r="D23" s="22">
        <f t="shared" ref="D23:AK23" si="79">$C$23*12*D35</f>
        <v>2653.3440000000001</v>
      </c>
      <c r="E23" s="22">
        <f t="shared" si="79"/>
        <v>6995.6640000000007</v>
      </c>
      <c r="F23" s="22">
        <f t="shared" si="79"/>
        <v>7074.2520000000004</v>
      </c>
      <c r="G23" s="22">
        <f t="shared" si="79"/>
        <v>6847.8120000000008</v>
      </c>
      <c r="H23" s="22">
        <f t="shared" si="79"/>
        <v>9391.9320000000007</v>
      </c>
      <c r="I23" s="22">
        <f t="shared" si="79"/>
        <v>6084.576</v>
      </c>
      <c r="J23" s="22">
        <f t="shared" si="79"/>
        <v>6301.692</v>
      </c>
      <c r="K23" s="22">
        <f t="shared" si="79"/>
        <v>7103.5559999999996</v>
      </c>
      <c r="L23" s="22">
        <f t="shared" si="79"/>
        <v>6877.116</v>
      </c>
      <c r="M23" s="22">
        <f t="shared" si="79"/>
        <v>9594.3959999999988</v>
      </c>
      <c r="N23" s="22">
        <f t="shared" si="79"/>
        <v>6750.576</v>
      </c>
      <c r="O23" s="22">
        <f t="shared" si="79"/>
        <v>6819.84</v>
      </c>
      <c r="P23" s="22">
        <f t="shared" si="79"/>
        <v>2644.02</v>
      </c>
      <c r="Q23" s="22">
        <f t="shared" si="79"/>
        <v>2681.3160000000003</v>
      </c>
      <c r="R23" s="22">
        <f t="shared" si="79"/>
        <v>9672.9840000000004</v>
      </c>
      <c r="S23" s="22">
        <f t="shared" si="79"/>
        <v>4578.0839999999998</v>
      </c>
      <c r="T23" s="22">
        <f t="shared" si="79"/>
        <v>2645.3519999999999</v>
      </c>
      <c r="U23" s="22">
        <f t="shared" si="79"/>
        <v>6901.0920000000006</v>
      </c>
      <c r="V23" s="22">
        <f t="shared" si="79"/>
        <v>6885.1080000000002</v>
      </c>
      <c r="W23" s="22">
        <f t="shared" si="79"/>
        <v>6910.4159999999993</v>
      </c>
      <c r="X23" s="22">
        <f t="shared" si="79"/>
        <v>5529.1320000000005</v>
      </c>
      <c r="Y23" s="22">
        <f t="shared" si="79"/>
        <v>9646.344000000001</v>
      </c>
      <c r="Z23" s="22">
        <f t="shared" si="79"/>
        <v>9617.0400000000009</v>
      </c>
      <c r="AA23" s="22">
        <f t="shared" si="79"/>
        <v>9445.2120000000014</v>
      </c>
      <c r="AB23" s="22">
        <f t="shared" si="79"/>
        <v>2673.3240000000001</v>
      </c>
      <c r="AC23" s="22">
        <f t="shared" si="79"/>
        <v>5253.4079999999994</v>
      </c>
      <c r="AD23" s="22">
        <f t="shared" si="79"/>
        <v>2287.0439999999999</v>
      </c>
      <c r="AE23" s="22">
        <f t="shared" si="79"/>
        <v>7138.1880000000001</v>
      </c>
      <c r="AF23" s="22">
        <f t="shared" si="79"/>
        <v>5954.04</v>
      </c>
      <c r="AG23" s="22">
        <f t="shared" si="79"/>
        <v>7314.0120000000006</v>
      </c>
      <c r="AH23" s="22">
        <f t="shared" si="79"/>
        <v>7099.56</v>
      </c>
      <c r="AI23" s="22">
        <f t="shared" si="79"/>
        <v>3431.2320000000004</v>
      </c>
      <c r="AJ23" s="22">
        <f t="shared" si="79"/>
        <v>7367.2920000000004</v>
      </c>
      <c r="AK23" s="22">
        <f t="shared" si="79"/>
        <v>5514.4800000000005</v>
      </c>
      <c r="AL23" s="57">
        <v>1.1100000000000001</v>
      </c>
      <c r="AM23" s="22">
        <f>$C$23*12*AM35</f>
        <v>7785.54</v>
      </c>
      <c r="AN23" s="57">
        <v>1.1100000000000001</v>
      </c>
      <c r="AO23" s="22">
        <f>$C$23*12*AO35</f>
        <v>6839.82</v>
      </c>
      <c r="AP23" s="27" t="s">
        <v>38</v>
      </c>
      <c r="AQ23" s="57" t="s">
        <v>3</v>
      </c>
      <c r="AR23" s="89">
        <v>1.1100000000000001</v>
      </c>
      <c r="AS23" s="40">
        <f t="shared" ref="AS23" si="80">$AR$23*12*AS35</f>
        <v>2779.884</v>
      </c>
      <c r="AT23" s="40">
        <f t="shared" ref="AT23:BJ23" si="81">$AR$23*12*AT35</f>
        <v>7968.0240000000003</v>
      </c>
      <c r="AU23" s="40">
        <f t="shared" si="81"/>
        <v>9579.7440000000006</v>
      </c>
      <c r="AV23" s="40">
        <f t="shared" si="81"/>
        <v>7316.6759999999995</v>
      </c>
      <c r="AW23" s="40">
        <f t="shared" si="81"/>
        <v>7336.6559999999999</v>
      </c>
      <c r="AX23" s="40">
        <f t="shared" si="81"/>
        <v>5574.42</v>
      </c>
      <c r="AY23" s="40">
        <f t="shared" si="81"/>
        <v>9558.4320000000007</v>
      </c>
      <c r="AZ23" s="40">
        <f t="shared" si="81"/>
        <v>6934.3920000000007</v>
      </c>
      <c r="BA23" s="40">
        <f t="shared" si="81"/>
        <v>6895.764000000001</v>
      </c>
      <c r="BB23" s="40">
        <f t="shared" si="81"/>
        <v>7395.264000000001</v>
      </c>
      <c r="BC23" s="40">
        <f t="shared" si="81"/>
        <v>4065.2640000000001</v>
      </c>
      <c r="BD23" s="40">
        <f t="shared" si="81"/>
        <v>8071.92</v>
      </c>
      <c r="BE23" s="40">
        <f t="shared" si="81"/>
        <v>7822.8359999999993</v>
      </c>
      <c r="BF23" s="40">
        <f t="shared" si="81"/>
        <v>7132.8600000000006</v>
      </c>
      <c r="BG23" s="40">
        <f t="shared" si="81"/>
        <v>7078.2479999999996</v>
      </c>
      <c r="BH23" s="40">
        <f t="shared" si="81"/>
        <v>7195.4640000000009</v>
      </c>
      <c r="BI23" s="40">
        <f t="shared" si="81"/>
        <v>4748.58</v>
      </c>
      <c r="BJ23" s="40">
        <f t="shared" si="81"/>
        <v>9824.8320000000003</v>
      </c>
      <c r="BK23" s="89">
        <v>1.1100000000000001</v>
      </c>
      <c r="BL23" s="40">
        <f>$AR$23*12*BL35</f>
        <v>9602.387999999999</v>
      </c>
      <c r="BM23" s="40">
        <f>$AR$23*12*BM35</f>
        <v>8023.9679999999998</v>
      </c>
      <c r="BN23" s="89">
        <v>1.1100000000000001</v>
      </c>
      <c r="BO23" s="40">
        <f>$AR$23*12*BO35</f>
        <v>9759.5640000000003</v>
      </c>
      <c r="BP23" s="40">
        <f>$AR$23*12*BP35</f>
        <v>9772.884</v>
      </c>
      <c r="BQ23" s="53" t="s">
        <v>38</v>
      </c>
      <c r="BR23" s="44" t="s">
        <v>3</v>
      </c>
      <c r="BS23" s="44">
        <v>1.1299999999999999</v>
      </c>
      <c r="BT23" s="47">
        <f>$BS$23*12*BT35</f>
        <v>7175.9520000000002</v>
      </c>
      <c r="BU23" s="47">
        <f t="shared" ref="BU23:CC23" si="82">$BS$23*12*BU35</f>
        <v>13932.899999999998</v>
      </c>
      <c r="BV23" s="47">
        <f t="shared" si="82"/>
        <v>14341.055999999997</v>
      </c>
      <c r="BW23" s="47">
        <f t="shared" si="82"/>
        <v>7044.4199999999992</v>
      </c>
      <c r="BX23" s="47">
        <f t="shared" si="82"/>
        <v>7009.1639999999989</v>
      </c>
      <c r="BY23" s="47">
        <f t="shared" ref="BY23:CA23" si="83">$BS$23*12*BY35</f>
        <v>7175.9520000000002</v>
      </c>
      <c r="BZ23" s="47">
        <f t="shared" si="83"/>
        <v>5624.6879999999992</v>
      </c>
      <c r="CA23" s="47">
        <f t="shared" si="83"/>
        <v>9280.4639999999981</v>
      </c>
      <c r="CB23" s="47">
        <f t="shared" si="82"/>
        <v>7361.7239999999993</v>
      </c>
      <c r="CC23" s="47">
        <f t="shared" si="82"/>
        <v>6986.1120000000001</v>
      </c>
      <c r="CD23" s="27" t="s">
        <v>74</v>
      </c>
      <c r="CE23" s="56" t="s">
        <v>3</v>
      </c>
      <c r="CF23" s="57">
        <v>1.1299999999999999</v>
      </c>
      <c r="CG23" s="22">
        <f>$CF$23*12*CG35</f>
        <v>7468.847999999999</v>
      </c>
      <c r="CH23" s="22">
        <f t="shared" ref="CH23:CN23" si="84">$CF$23*12*CH35</f>
        <v>7369.86</v>
      </c>
      <c r="CI23" s="22">
        <f t="shared" si="84"/>
        <v>7230.192</v>
      </c>
      <c r="CJ23" s="22">
        <f t="shared" si="84"/>
        <v>8380.08</v>
      </c>
      <c r="CK23" s="22">
        <f t="shared" si="84"/>
        <v>10948.343999999999</v>
      </c>
      <c r="CL23" s="22">
        <f t="shared" si="84"/>
        <v>6896.616</v>
      </c>
      <c r="CM23" s="22">
        <f t="shared" si="84"/>
        <v>6823.3919999999989</v>
      </c>
      <c r="CN23" s="22">
        <f t="shared" si="84"/>
        <v>7726.4879999999985</v>
      </c>
      <c r="CO23" s="57">
        <v>1.1299999999999999</v>
      </c>
      <c r="CP23" s="22">
        <f>$CF$23*12*CP35</f>
        <v>8152.2719999999999</v>
      </c>
      <c r="CQ23" s="57">
        <v>1.1299999999999999</v>
      </c>
      <c r="CR23" s="22">
        <f>$CF$23*12*CR35</f>
        <v>9006.5519999999997</v>
      </c>
      <c r="CS23" s="27" t="s">
        <v>74</v>
      </c>
      <c r="CT23" s="57" t="s">
        <v>3</v>
      </c>
      <c r="CU23" s="89">
        <v>1.1299999999999999</v>
      </c>
      <c r="CV23" s="40">
        <f>$CU$23*12*CV35</f>
        <v>2943.8759999999997</v>
      </c>
      <c r="CW23" s="89">
        <v>1.1299999999999999</v>
      </c>
      <c r="CX23" s="40">
        <f>$CU$23*12*CX35</f>
        <v>6096.576</v>
      </c>
      <c r="CY23" s="53" t="s">
        <v>39</v>
      </c>
      <c r="CZ23" s="44" t="s">
        <v>6</v>
      </c>
      <c r="DA23" s="51">
        <v>0.14000000000000001</v>
      </c>
      <c r="DB23" s="47">
        <f>DA23*12*$DB$35</f>
        <v>909.88800000000015</v>
      </c>
      <c r="DC23" s="47">
        <f t="shared" si="78"/>
        <v>1947.288</v>
      </c>
    </row>
    <row r="24" spans="1:114" s="1" customFormat="1" ht="71.25" customHeight="1" x14ac:dyDescent="0.2">
      <c r="A24" s="27" t="s">
        <v>39</v>
      </c>
      <c r="B24" s="56" t="s">
        <v>6</v>
      </c>
      <c r="C24" s="57">
        <v>0.14000000000000001</v>
      </c>
      <c r="D24" s="22">
        <f t="shared" ref="D24:AK24" si="85">$C$24*12*D35</f>
        <v>334.65600000000001</v>
      </c>
      <c r="E24" s="22">
        <f t="shared" si="85"/>
        <v>882.33600000000013</v>
      </c>
      <c r="F24" s="22">
        <f t="shared" si="85"/>
        <v>892.24800000000016</v>
      </c>
      <c r="G24" s="22">
        <f t="shared" si="85"/>
        <v>863.6880000000001</v>
      </c>
      <c r="H24" s="22">
        <f t="shared" si="85"/>
        <v>1184.5680000000002</v>
      </c>
      <c r="I24" s="22">
        <f t="shared" si="85"/>
        <v>767.42400000000009</v>
      </c>
      <c r="J24" s="22">
        <f t="shared" si="85"/>
        <v>794.80800000000011</v>
      </c>
      <c r="K24" s="22">
        <f t="shared" si="85"/>
        <v>895.94399999999996</v>
      </c>
      <c r="L24" s="22">
        <f t="shared" si="85"/>
        <v>867.38400000000001</v>
      </c>
      <c r="M24" s="22">
        <f t="shared" si="85"/>
        <v>1210.104</v>
      </c>
      <c r="N24" s="22">
        <f t="shared" si="85"/>
        <v>851.42400000000009</v>
      </c>
      <c r="O24" s="22">
        <f t="shared" si="85"/>
        <v>860.16000000000008</v>
      </c>
      <c r="P24" s="22">
        <f t="shared" si="85"/>
        <v>333.48</v>
      </c>
      <c r="Q24" s="22">
        <f t="shared" si="85"/>
        <v>338.18400000000003</v>
      </c>
      <c r="R24" s="22">
        <f t="shared" si="85"/>
        <v>1220.0160000000003</v>
      </c>
      <c r="S24" s="22">
        <f t="shared" si="85"/>
        <v>577.41600000000005</v>
      </c>
      <c r="T24" s="22">
        <f t="shared" si="85"/>
        <v>333.64800000000002</v>
      </c>
      <c r="U24" s="22">
        <f t="shared" si="85"/>
        <v>870.40800000000013</v>
      </c>
      <c r="V24" s="22">
        <f t="shared" si="85"/>
        <v>868.39200000000005</v>
      </c>
      <c r="W24" s="22">
        <f t="shared" si="85"/>
        <v>871.58400000000006</v>
      </c>
      <c r="X24" s="22">
        <f t="shared" si="85"/>
        <v>697.36800000000005</v>
      </c>
      <c r="Y24" s="22">
        <f t="shared" si="85"/>
        <v>1216.6560000000002</v>
      </c>
      <c r="Z24" s="22">
        <f t="shared" si="85"/>
        <v>1212.96</v>
      </c>
      <c r="AA24" s="22">
        <f t="shared" si="85"/>
        <v>1191.2880000000002</v>
      </c>
      <c r="AB24" s="22">
        <f t="shared" si="85"/>
        <v>337.17599999999999</v>
      </c>
      <c r="AC24" s="22">
        <f t="shared" si="85"/>
        <v>662.59199999999998</v>
      </c>
      <c r="AD24" s="22">
        <f t="shared" si="85"/>
        <v>288.45600000000002</v>
      </c>
      <c r="AE24" s="22">
        <f t="shared" si="85"/>
        <v>900.31200000000001</v>
      </c>
      <c r="AF24" s="22">
        <f t="shared" si="85"/>
        <v>750.96</v>
      </c>
      <c r="AG24" s="22">
        <f t="shared" si="85"/>
        <v>922.48800000000017</v>
      </c>
      <c r="AH24" s="22">
        <f t="shared" si="85"/>
        <v>895.44</v>
      </c>
      <c r="AI24" s="22">
        <f t="shared" si="85"/>
        <v>432.76800000000009</v>
      </c>
      <c r="AJ24" s="22">
        <f t="shared" si="85"/>
        <v>929.20800000000008</v>
      </c>
      <c r="AK24" s="22">
        <f t="shared" si="85"/>
        <v>695.5200000000001</v>
      </c>
      <c r="AL24" s="57">
        <v>0.14000000000000001</v>
      </c>
      <c r="AM24" s="22">
        <f>$C$24*12*AM35</f>
        <v>981.96000000000015</v>
      </c>
      <c r="AN24" s="57">
        <v>0.14000000000000001</v>
      </c>
      <c r="AO24" s="22">
        <f>$C$24*12*AO35</f>
        <v>862.68000000000006</v>
      </c>
      <c r="AP24" s="27" t="s">
        <v>39</v>
      </c>
      <c r="AQ24" s="56" t="s">
        <v>6</v>
      </c>
      <c r="AR24" s="89">
        <v>0.14000000000000001</v>
      </c>
      <c r="AS24" s="40">
        <f t="shared" ref="AS24" si="86">$AR$24*12*AS35</f>
        <v>350.61600000000004</v>
      </c>
      <c r="AT24" s="40">
        <f t="shared" ref="AT24:BJ24" si="87">$AR$24*12*AT35</f>
        <v>1004.9760000000002</v>
      </c>
      <c r="AU24" s="40">
        <f t="shared" si="87"/>
        <v>1208.2560000000001</v>
      </c>
      <c r="AV24" s="40">
        <f t="shared" si="87"/>
        <v>922.82399999999996</v>
      </c>
      <c r="AW24" s="40">
        <f t="shared" si="87"/>
        <v>925.34400000000005</v>
      </c>
      <c r="AX24" s="40">
        <f t="shared" si="87"/>
        <v>703.08</v>
      </c>
      <c r="AY24" s="40">
        <f t="shared" si="87"/>
        <v>1205.5680000000002</v>
      </c>
      <c r="AZ24" s="40">
        <f t="shared" si="87"/>
        <v>874.60800000000017</v>
      </c>
      <c r="BA24" s="40">
        <f t="shared" si="87"/>
        <v>869.7360000000001</v>
      </c>
      <c r="BB24" s="40">
        <f t="shared" si="87"/>
        <v>932.73600000000022</v>
      </c>
      <c r="BC24" s="40">
        <f t="shared" si="87"/>
        <v>512.73599999999999</v>
      </c>
      <c r="BD24" s="40">
        <f t="shared" si="87"/>
        <v>1018.08</v>
      </c>
      <c r="BE24" s="40">
        <f t="shared" si="87"/>
        <v>986.66399999999999</v>
      </c>
      <c r="BF24" s="40">
        <f t="shared" si="87"/>
        <v>899.6400000000001</v>
      </c>
      <c r="BG24" s="40">
        <f t="shared" si="87"/>
        <v>892.75200000000007</v>
      </c>
      <c r="BH24" s="40">
        <f t="shared" si="87"/>
        <v>907.53600000000017</v>
      </c>
      <c r="BI24" s="40">
        <f t="shared" si="87"/>
        <v>598.92000000000007</v>
      </c>
      <c r="BJ24" s="40">
        <f t="shared" si="87"/>
        <v>1239.1680000000001</v>
      </c>
      <c r="BK24" s="89">
        <v>0.14000000000000001</v>
      </c>
      <c r="BL24" s="40">
        <f>$AR$24*12*BL35</f>
        <v>1211.1120000000001</v>
      </c>
      <c r="BM24" s="40">
        <f>$AR$24*12*BM35</f>
        <v>1012.032</v>
      </c>
      <c r="BN24" s="89">
        <v>0.14000000000000001</v>
      </c>
      <c r="BO24" s="40">
        <f>$AR$24*12*BO35</f>
        <v>1230.9360000000001</v>
      </c>
      <c r="BP24" s="40">
        <f>$AR$24*12*BP35</f>
        <v>1232.6160000000002</v>
      </c>
      <c r="BQ24" s="53" t="s">
        <v>39</v>
      </c>
      <c r="BR24" s="44" t="s">
        <v>6</v>
      </c>
      <c r="BS24" s="44">
        <v>0.14000000000000001</v>
      </c>
      <c r="BT24" s="47">
        <f>$BS$24*12*BT35</f>
        <v>889.05600000000015</v>
      </c>
      <c r="BU24" s="47">
        <f t="shared" ref="BU24:CC24" si="88">$BS$24*12*BU35</f>
        <v>1726.2000000000003</v>
      </c>
      <c r="BV24" s="47">
        <f t="shared" si="88"/>
        <v>1776.768</v>
      </c>
      <c r="BW24" s="47">
        <f t="shared" si="88"/>
        <v>872.7600000000001</v>
      </c>
      <c r="BX24" s="47">
        <f t="shared" si="88"/>
        <v>868.39200000000005</v>
      </c>
      <c r="BY24" s="47">
        <f t="shared" ref="BY24:CA24" si="89">$BS$24*12*BY35</f>
        <v>889.05600000000015</v>
      </c>
      <c r="BZ24" s="47">
        <f t="shared" si="89"/>
        <v>696.86400000000003</v>
      </c>
      <c r="CA24" s="47">
        <f t="shared" si="89"/>
        <v>1149.7920000000001</v>
      </c>
      <c r="CB24" s="47">
        <f t="shared" si="88"/>
        <v>912.072</v>
      </c>
      <c r="CC24" s="47">
        <f t="shared" si="88"/>
        <v>865.53600000000017</v>
      </c>
      <c r="CD24" s="27" t="s">
        <v>75</v>
      </c>
      <c r="CE24" s="56" t="s">
        <v>6</v>
      </c>
      <c r="CF24" s="57">
        <v>0.16</v>
      </c>
      <c r="CG24" s="22">
        <f>$CF$24*12*CG35</f>
        <v>1057.5359999999998</v>
      </c>
      <c r="CH24" s="22">
        <f t="shared" ref="CH24:CN24" si="90">$CF$24*12*CH35</f>
        <v>1043.52</v>
      </c>
      <c r="CI24" s="22">
        <f t="shared" si="90"/>
        <v>1023.744</v>
      </c>
      <c r="CJ24" s="22">
        <f t="shared" si="90"/>
        <v>1186.56</v>
      </c>
      <c r="CK24" s="22">
        <f t="shared" si="90"/>
        <v>1550.2079999999999</v>
      </c>
      <c r="CL24" s="22">
        <f t="shared" si="90"/>
        <v>976.51200000000006</v>
      </c>
      <c r="CM24" s="22">
        <f t="shared" si="90"/>
        <v>966.14399999999989</v>
      </c>
      <c r="CN24" s="22">
        <f t="shared" si="90"/>
        <v>1094.0159999999998</v>
      </c>
      <c r="CO24" s="57">
        <v>0.16</v>
      </c>
      <c r="CP24" s="22">
        <f>$CF$24*12*CP35</f>
        <v>1154.3040000000001</v>
      </c>
      <c r="CQ24" s="57">
        <v>0.16</v>
      </c>
      <c r="CR24" s="22">
        <f>$CF$24*12*CR35</f>
        <v>1275.2640000000001</v>
      </c>
      <c r="CS24" s="27" t="s">
        <v>75</v>
      </c>
      <c r="CT24" s="56" t="s">
        <v>6</v>
      </c>
      <c r="CU24" s="89">
        <v>0.16</v>
      </c>
      <c r="CV24" s="40">
        <f>$CU$24*12*CV35</f>
        <v>416.83199999999999</v>
      </c>
      <c r="CW24" s="89">
        <v>0.16</v>
      </c>
      <c r="CX24" s="40">
        <f>$CU$24*12*CX35</f>
        <v>863.23199999999997</v>
      </c>
      <c r="CY24" s="53" t="s">
        <v>56</v>
      </c>
      <c r="CZ24" s="51" t="s">
        <v>5</v>
      </c>
      <c r="DA24" s="51">
        <v>1.05</v>
      </c>
      <c r="DB24" s="47">
        <f>DA24*12*$DB$35</f>
        <v>6824.1600000000008</v>
      </c>
      <c r="DC24" s="47">
        <f t="shared" si="78"/>
        <v>14604.66</v>
      </c>
    </row>
    <row r="25" spans="1:114" s="1" customFormat="1" ht="112.5" customHeight="1" x14ac:dyDescent="0.2">
      <c r="A25" s="27" t="s">
        <v>40</v>
      </c>
      <c r="B25" s="57" t="s">
        <v>5</v>
      </c>
      <c r="C25" s="57">
        <v>2.11</v>
      </c>
      <c r="D25" s="22">
        <f t="shared" ref="D25:AK25" si="91">$C$25*12*D35</f>
        <v>5043.7439999999997</v>
      </c>
      <c r="E25" s="22">
        <f t="shared" si="91"/>
        <v>13298.064000000002</v>
      </c>
      <c r="F25" s="22">
        <f t="shared" si="91"/>
        <v>13447.452000000001</v>
      </c>
      <c r="G25" s="22">
        <f t="shared" si="91"/>
        <v>13017.012000000001</v>
      </c>
      <c r="H25" s="22">
        <f t="shared" si="91"/>
        <v>17853.132000000001</v>
      </c>
      <c r="I25" s="22">
        <f t="shared" si="91"/>
        <v>11566.176000000001</v>
      </c>
      <c r="J25" s="22">
        <f t="shared" si="91"/>
        <v>11978.892</v>
      </c>
      <c r="K25" s="22">
        <f t="shared" si="91"/>
        <v>13503.155999999999</v>
      </c>
      <c r="L25" s="22">
        <f t="shared" si="91"/>
        <v>13072.715999999999</v>
      </c>
      <c r="M25" s="22">
        <f t="shared" si="91"/>
        <v>18237.995999999999</v>
      </c>
      <c r="N25" s="22">
        <f t="shared" si="91"/>
        <v>12832.176000000001</v>
      </c>
      <c r="O25" s="22">
        <f t="shared" si="91"/>
        <v>12963.84</v>
      </c>
      <c r="P25" s="22">
        <f t="shared" si="91"/>
        <v>5026.0200000000004</v>
      </c>
      <c r="Q25" s="22">
        <f t="shared" si="91"/>
        <v>5096.9160000000002</v>
      </c>
      <c r="R25" s="22">
        <f t="shared" si="91"/>
        <v>18387.384000000002</v>
      </c>
      <c r="S25" s="22">
        <f t="shared" si="91"/>
        <v>8702.4840000000004</v>
      </c>
      <c r="T25" s="22">
        <f t="shared" si="91"/>
        <v>5028.5519999999997</v>
      </c>
      <c r="U25" s="22">
        <f t="shared" si="91"/>
        <v>13118.292000000001</v>
      </c>
      <c r="V25" s="22">
        <f t="shared" si="91"/>
        <v>13087.907999999999</v>
      </c>
      <c r="W25" s="22">
        <f t="shared" si="91"/>
        <v>13136.016</v>
      </c>
      <c r="X25" s="22">
        <f t="shared" si="91"/>
        <v>10510.332</v>
      </c>
      <c r="Y25" s="22">
        <f t="shared" si="91"/>
        <v>18336.744000000002</v>
      </c>
      <c r="Z25" s="22">
        <f t="shared" si="91"/>
        <v>18281.04</v>
      </c>
      <c r="AA25" s="22">
        <f t="shared" si="91"/>
        <v>17954.412</v>
      </c>
      <c r="AB25" s="22">
        <f t="shared" si="91"/>
        <v>5081.7240000000002</v>
      </c>
      <c r="AC25" s="22">
        <f t="shared" si="91"/>
        <v>9986.2079999999987</v>
      </c>
      <c r="AD25" s="22">
        <f t="shared" si="91"/>
        <v>4347.4439999999995</v>
      </c>
      <c r="AE25" s="22">
        <f t="shared" si="91"/>
        <v>13568.987999999999</v>
      </c>
      <c r="AF25" s="22">
        <f t="shared" si="91"/>
        <v>11318.04</v>
      </c>
      <c r="AG25" s="22">
        <f t="shared" si="91"/>
        <v>13903.212000000001</v>
      </c>
      <c r="AH25" s="22">
        <f t="shared" si="91"/>
        <v>13495.56</v>
      </c>
      <c r="AI25" s="22">
        <f t="shared" si="91"/>
        <v>6522.4320000000007</v>
      </c>
      <c r="AJ25" s="22">
        <f t="shared" si="91"/>
        <v>14004.492</v>
      </c>
      <c r="AK25" s="22">
        <f t="shared" si="91"/>
        <v>10482.48</v>
      </c>
      <c r="AL25" s="57">
        <v>2.11</v>
      </c>
      <c r="AM25" s="22">
        <f>$C$25*12*AM35</f>
        <v>14799.54</v>
      </c>
      <c r="AN25" s="57">
        <v>2.11</v>
      </c>
      <c r="AO25" s="22">
        <f>$C$25*12*AO35</f>
        <v>13001.82</v>
      </c>
      <c r="AP25" s="27" t="s">
        <v>40</v>
      </c>
      <c r="AQ25" s="57" t="s">
        <v>5</v>
      </c>
      <c r="AR25" s="89">
        <v>1.41</v>
      </c>
      <c r="AS25" s="40">
        <f t="shared" ref="AS25" si="92">$AR$25*12*AS35</f>
        <v>3531.2039999999993</v>
      </c>
      <c r="AT25" s="40">
        <f t="shared" ref="AT25:BJ25" si="93">$AR$25*12*AT35</f>
        <v>10121.544</v>
      </c>
      <c r="AU25" s="40">
        <f t="shared" si="93"/>
        <v>12168.864</v>
      </c>
      <c r="AV25" s="40">
        <f t="shared" si="93"/>
        <v>9294.155999999999</v>
      </c>
      <c r="AW25" s="40">
        <f t="shared" si="93"/>
        <v>9319.5359999999982</v>
      </c>
      <c r="AX25" s="40">
        <f t="shared" si="93"/>
        <v>7081.0199999999995</v>
      </c>
      <c r="AY25" s="40">
        <f t="shared" si="93"/>
        <v>12141.791999999999</v>
      </c>
      <c r="AZ25" s="40">
        <f t="shared" si="93"/>
        <v>8808.5519999999997</v>
      </c>
      <c r="BA25" s="40">
        <f t="shared" si="93"/>
        <v>8759.4840000000004</v>
      </c>
      <c r="BB25" s="40">
        <f t="shared" si="93"/>
        <v>9393.9840000000004</v>
      </c>
      <c r="BC25" s="40">
        <f t="shared" si="93"/>
        <v>5163.9839999999995</v>
      </c>
      <c r="BD25" s="40">
        <f t="shared" si="93"/>
        <v>10253.519999999999</v>
      </c>
      <c r="BE25" s="40">
        <f t="shared" si="93"/>
        <v>9937.1159999999982</v>
      </c>
      <c r="BF25" s="40">
        <f t="shared" si="93"/>
        <v>9060.66</v>
      </c>
      <c r="BG25" s="40">
        <f t="shared" si="93"/>
        <v>8991.2879999999986</v>
      </c>
      <c r="BH25" s="40">
        <f t="shared" si="93"/>
        <v>9140.1839999999993</v>
      </c>
      <c r="BI25" s="40">
        <f t="shared" si="93"/>
        <v>6031.98</v>
      </c>
      <c r="BJ25" s="40">
        <f t="shared" si="93"/>
        <v>12480.191999999999</v>
      </c>
      <c r="BK25" s="89">
        <v>1.41</v>
      </c>
      <c r="BL25" s="40">
        <f>$AR$25*12*BL35</f>
        <v>12197.627999999999</v>
      </c>
      <c r="BM25" s="40">
        <f>$AR$25*12*BM35</f>
        <v>10192.607999999998</v>
      </c>
      <c r="BN25" s="89">
        <v>1.41</v>
      </c>
      <c r="BO25" s="40">
        <f>$AR$25*12*BO35</f>
        <v>12397.284</v>
      </c>
      <c r="BP25" s="40">
        <f>$AR$25*12*BP35</f>
        <v>12414.204</v>
      </c>
      <c r="BQ25" s="53" t="s">
        <v>56</v>
      </c>
      <c r="BR25" s="44" t="s">
        <v>5</v>
      </c>
      <c r="BS25" s="44">
        <v>1.05</v>
      </c>
      <c r="BT25" s="47">
        <f>$BS$25*12*BT35</f>
        <v>6667.920000000001</v>
      </c>
      <c r="BU25" s="47">
        <f t="shared" ref="BU25:CC25" si="94">$BS$25*12*BU35</f>
        <v>12946.500000000002</v>
      </c>
      <c r="BV25" s="47">
        <f t="shared" si="94"/>
        <v>13325.76</v>
      </c>
      <c r="BW25" s="47">
        <f t="shared" si="94"/>
        <v>6545.7000000000007</v>
      </c>
      <c r="BX25" s="47">
        <f t="shared" si="94"/>
        <v>6512.9400000000005</v>
      </c>
      <c r="BY25" s="47">
        <f t="shared" ref="BY25:CA25" si="95">$BS$25*12*BY35</f>
        <v>6667.920000000001</v>
      </c>
      <c r="BZ25" s="47">
        <f t="shared" si="95"/>
        <v>5226.4800000000005</v>
      </c>
      <c r="CA25" s="47">
        <f t="shared" si="95"/>
        <v>8623.44</v>
      </c>
      <c r="CB25" s="47">
        <f t="shared" si="94"/>
        <v>6840.5400000000009</v>
      </c>
      <c r="CC25" s="47">
        <f t="shared" si="94"/>
        <v>6491.5200000000013</v>
      </c>
      <c r="CD25" s="27" t="s">
        <v>76</v>
      </c>
      <c r="CE25" s="56" t="s">
        <v>5</v>
      </c>
      <c r="CF25" s="57">
        <v>0.85</v>
      </c>
      <c r="CG25" s="22">
        <f>$CF$25*12*CG35</f>
        <v>5618.1599999999989</v>
      </c>
      <c r="CH25" s="22">
        <f t="shared" ref="CH25:CN25" si="96">$CF$25*12*CH35</f>
        <v>5543.7</v>
      </c>
      <c r="CI25" s="22">
        <f t="shared" si="96"/>
        <v>5438.64</v>
      </c>
      <c r="CJ25" s="22">
        <f t="shared" si="96"/>
        <v>6303.5999999999995</v>
      </c>
      <c r="CK25" s="22">
        <f t="shared" si="96"/>
        <v>8235.48</v>
      </c>
      <c r="CL25" s="22">
        <f t="shared" si="96"/>
        <v>5187.72</v>
      </c>
      <c r="CM25" s="22">
        <f t="shared" si="96"/>
        <v>5132.6399999999994</v>
      </c>
      <c r="CN25" s="22">
        <f t="shared" si="96"/>
        <v>5811.9599999999991</v>
      </c>
      <c r="CO25" s="57">
        <v>0.85</v>
      </c>
      <c r="CP25" s="22">
        <f>$CF$25*12*CP35</f>
        <v>6132.24</v>
      </c>
      <c r="CQ25" s="57">
        <v>0.85</v>
      </c>
      <c r="CR25" s="22">
        <f>$CF$25*12*CR35</f>
        <v>6774.84</v>
      </c>
      <c r="CS25" s="27" t="s">
        <v>76</v>
      </c>
      <c r="CT25" s="57" t="s">
        <v>5</v>
      </c>
      <c r="CU25" s="89">
        <v>0.85</v>
      </c>
      <c r="CV25" s="40">
        <f>$CU$25*12*CV35</f>
        <v>2214.4199999999996</v>
      </c>
      <c r="CW25" s="89">
        <v>0.85</v>
      </c>
      <c r="CX25" s="40">
        <f>$CU$25*12*CX35</f>
        <v>4585.92</v>
      </c>
      <c r="CY25" s="93" t="s">
        <v>4</v>
      </c>
      <c r="CZ25" s="51"/>
      <c r="DA25" s="103">
        <f>SUM(DA26:DA30)</f>
        <v>4.57</v>
      </c>
      <c r="DB25" s="49">
        <f>SUM(DB26:DB30)</f>
        <v>29701.344000000001</v>
      </c>
      <c r="DC25" s="49">
        <f>SUM(DC26:DC30)</f>
        <v>63565.043999999994</v>
      </c>
    </row>
    <row r="26" spans="1:114" s="1" customFormat="1" ht="137.25" customHeight="1" x14ac:dyDescent="0.2">
      <c r="A26" s="28" t="s">
        <v>4</v>
      </c>
      <c r="B26" s="57"/>
      <c r="C26" s="61">
        <f>SUM(C27:C31)</f>
        <v>7.06</v>
      </c>
      <c r="D26" s="62">
        <f>SUM(D27:D31)</f>
        <v>16876.223999999998</v>
      </c>
      <c r="E26" s="62">
        <f t="shared" ref="E26:AK26" si="97">SUM(E27:E31)</f>
        <v>44494.944000000003</v>
      </c>
      <c r="F26" s="62">
        <f t="shared" si="97"/>
        <v>44994.792000000001</v>
      </c>
      <c r="G26" s="62">
        <f t="shared" si="97"/>
        <v>43554.552000000003</v>
      </c>
      <c r="H26" s="62">
        <f t="shared" si="97"/>
        <v>59736.071999999993</v>
      </c>
      <c r="I26" s="62">
        <f t="shared" si="97"/>
        <v>38700.095999999998</v>
      </c>
      <c r="J26" s="62">
        <f t="shared" si="97"/>
        <v>40081.031999999999</v>
      </c>
      <c r="K26" s="62">
        <f t="shared" si="97"/>
        <v>45181.175999999985</v>
      </c>
      <c r="L26" s="62">
        <f t="shared" si="97"/>
        <v>43740.935999999994</v>
      </c>
      <c r="M26" s="62">
        <f t="shared" si="97"/>
        <v>61023.815999999984</v>
      </c>
      <c r="N26" s="62">
        <f t="shared" si="97"/>
        <v>42936.095999999998</v>
      </c>
      <c r="O26" s="62">
        <f t="shared" si="97"/>
        <v>43376.639999999999</v>
      </c>
      <c r="P26" s="62">
        <f t="shared" si="97"/>
        <v>16816.919999999998</v>
      </c>
      <c r="Q26" s="62">
        <f t="shared" si="97"/>
        <v>17054.135999999999</v>
      </c>
      <c r="R26" s="62">
        <f t="shared" si="97"/>
        <v>61523.664000000004</v>
      </c>
      <c r="S26" s="62">
        <f t="shared" si="97"/>
        <v>29118.263999999996</v>
      </c>
      <c r="T26" s="62">
        <f t="shared" si="97"/>
        <v>16825.392</v>
      </c>
      <c r="U26" s="62">
        <f t="shared" si="97"/>
        <v>43893.432000000001</v>
      </c>
      <c r="V26" s="83">
        <f t="shared" si="97"/>
        <v>43791.767999999996</v>
      </c>
      <c r="W26" s="83">
        <f t="shared" si="97"/>
        <v>43952.735999999997</v>
      </c>
      <c r="X26" s="83">
        <f t="shared" si="97"/>
        <v>35167.271999999997</v>
      </c>
      <c r="Y26" s="83">
        <f t="shared" si="97"/>
        <v>61354.223999999995</v>
      </c>
      <c r="Z26" s="83">
        <f t="shared" si="97"/>
        <v>61167.839999999997</v>
      </c>
      <c r="AA26" s="83">
        <f t="shared" si="97"/>
        <v>60074.951999999997</v>
      </c>
      <c r="AB26" s="83">
        <f t="shared" si="97"/>
        <v>17003.303999999996</v>
      </c>
      <c r="AC26" s="83">
        <f t="shared" si="97"/>
        <v>33413.567999999992</v>
      </c>
      <c r="AD26" s="83">
        <f t="shared" si="97"/>
        <v>14546.423999999997</v>
      </c>
      <c r="AE26" s="83">
        <f t="shared" si="97"/>
        <v>45401.447999999989</v>
      </c>
      <c r="AF26" s="83">
        <f t="shared" si="97"/>
        <v>37869.839999999997</v>
      </c>
      <c r="AG26" s="83">
        <f t="shared" si="97"/>
        <v>46519.752</v>
      </c>
      <c r="AH26" s="83">
        <f t="shared" si="97"/>
        <v>45155.759999999995</v>
      </c>
      <c r="AI26" s="83">
        <f t="shared" si="97"/>
        <v>21823.871999999999</v>
      </c>
      <c r="AJ26" s="83">
        <f t="shared" si="97"/>
        <v>46858.631999999998</v>
      </c>
      <c r="AK26" s="83">
        <f t="shared" si="97"/>
        <v>35074.080000000002</v>
      </c>
      <c r="AL26" s="61">
        <f>SUM(AL27:AL31)</f>
        <v>7.06</v>
      </c>
      <c r="AM26" s="83">
        <f>SUM(AM27:AM31)</f>
        <v>49518.84</v>
      </c>
      <c r="AN26" s="61">
        <f>SUM(AN27:AN31)</f>
        <v>7.06</v>
      </c>
      <c r="AO26" s="62">
        <f>SUM(AO27:AO31)</f>
        <v>43503.719999999994</v>
      </c>
      <c r="AP26" s="39" t="s">
        <v>4</v>
      </c>
      <c r="AQ26" s="57"/>
      <c r="AR26" s="90">
        <f>SUM(AR27:AR31)</f>
        <v>4</v>
      </c>
      <c r="AS26" s="79">
        <f>SUM(AS27:AS31)</f>
        <v>10017.599999999999</v>
      </c>
      <c r="AT26" s="79">
        <f t="shared" ref="AT26:BJ26" si="98">SUM(AT27:AT31)</f>
        <v>28713.599999999999</v>
      </c>
      <c r="AU26" s="79">
        <f t="shared" si="98"/>
        <v>34521.599999999999</v>
      </c>
      <c r="AV26" s="79">
        <f t="shared" si="98"/>
        <v>26366.399999999998</v>
      </c>
      <c r="AW26" s="79">
        <f t="shared" si="98"/>
        <v>26438.400000000001</v>
      </c>
      <c r="AX26" s="79">
        <f t="shared" si="98"/>
        <v>20088</v>
      </c>
      <c r="AY26" s="79">
        <f t="shared" si="98"/>
        <v>34444.799999999996</v>
      </c>
      <c r="AZ26" s="79">
        <f t="shared" si="98"/>
        <v>24988.799999999999</v>
      </c>
      <c r="BA26" s="79">
        <f t="shared" si="98"/>
        <v>24849.599999999999</v>
      </c>
      <c r="BB26" s="79">
        <f t="shared" si="98"/>
        <v>26649.599999999999</v>
      </c>
      <c r="BC26" s="79">
        <f t="shared" si="98"/>
        <v>14649.599999999997</v>
      </c>
      <c r="BD26" s="79">
        <f t="shared" si="98"/>
        <v>29088</v>
      </c>
      <c r="BE26" s="79">
        <f t="shared" si="98"/>
        <v>28190.399999999998</v>
      </c>
      <c r="BF26" s="79">
        <f t="shared" si="98"/>
        <v>25703.999999999996</v>
      </c>
      <c r="BG26" s="79">
        <f t="shared" si="98"/>
        <v>25507.199999999997</v>
      </c>
      <c r="BH26" s="79">
        <f t="shared" si="98"/>
        <v>25929.600000000002</v>
      </c>
      <c r="BI26" s="79">
        <f t="shared" si="98"/>
        <v>17112</v>
      </c>
      <c r="BJ26" s="79">
        <f t="shared" si="98"/>
        <v>35404.799999999996</v>
      </c>
      <c r="BK26" s="90">
        <f t="shared" ref="BK26:BO26" si="99">SUM(BK27:BK31)</f>
        <v>4</v>
      </c>
      <c r="BL26" s="79">
        <f t="shared" si="99"/>
        <v>34603.199999999997</v>
      </c>
      <c r="BM26" s="79">
        <f t="shared" ref="BM26" si="100">SUM(BM27:BM31)</f>
        <v>28915.199999999997</v>
      </c>
      <c r="BN26" s="90">
        <f t="shared" si="99"/>
        <v>4</v>
      </c>
      <c r="BO26" s="49">
        <f t="shared" si="99"/>
        <v>35169.599999999999</v>
      </c>
      <c r="BP26" s="49">
        <f t="shared" ref="BP26" si="101">SUM(BP27:BP31)</f>
        <v>35217.599999999999</v>
      </c>
      <c r="BQ26" s="93" t="s">
        <v>4</v>
      </c>
      <c r="BR26" s="44"/>
      <c r="BS26" s="94">
        <f>SUM(BS27:BS31)</f>
        <v>7.9700000000000006</v>
      </c>
      <c r="BT26" s="49">
        <f>BT27+BT28+BT29+BT30+BT31</f>
        <v>50612.688000000002</v>
      </c>
      <c r="BU26" s="49">
        <f t="shared" ref="BU26:CC26" si="102">BU27+BU28+BU29+BU30+BU31</f>
        <v>98270.1</v>
      </c>
      <c r="BV26" s="49">
        <f t="shared" si="102"/>
        <v>101148.86399999997</v>
      </c>
      <c r="BW26" s="49">
        <f t="shared" si="102"/>
        <v>49684.98</v>
      </c>
      <c r="BX26" s="49">
        <f t="shared" si="102"/>
        <v>49436.316000000006</v>
      </c>
      <c r="BY26" s="49">
        <f t="shared" ref="BY26" si="103">BY27+BY28+BY29+BY30+BY31</f>
        <v>50612.688000000002</v>
      </c>
      <c r="BZ26" s="49">
        <f t="shared" ref="BZ26" si="104">BZ27+BZ28+BZ29+BZ30+BZ31</f>
        <v>39671.472000000002</v>
      </c>
      <c r="CA26" s="49">
        <f t="shared" ref="CA26" si="105">CA27+CA28+CA29+CA30+CA31</f>
        <v>65456.016000000003</v>
      </c>
      <c r="CB26" s="49">
        <f t="shared" si="102"/>
        <v>51922.955999999998</v>
      </c>
      <c r="CC26" s="49">
        <f t="shared" si="102"/>
        <v>49273.72800000001</v>
      </c>
      <c r="CD26" s="28" t="s">
        <v>4</v>
      </c>
      <c r="CE26" s="56"/>
      <c r="CF26" s="61">
        <f>SUM(CF27:CF31)</f>
        <v>11.639999999999999</v>
      </c>
      <c r="CG26" s="62">
        <f t="shared" ref="CG26:CN26" si="106">SUM(CG27:CG31)</f>
        <v>76935.744000000006</v>
      </c>
      <c r="CH26" s="62">
        <f t="shared" si="106"/>
        <v>75916.079999999987</v>
      </c>
      <c r="CI26" s="62">
        <f t="shared" si="106"/>
        <v>74477.375999999989</v>
      </c>
      <c r="CJ26" s="62">
        <f t="shared" si="106"/>
        <v>86322.239999999976</v>
      </c>
      <c r="CK26" s="62">
        <f t="shared" si="106"/>
        <v>112777.63199999998</v>
      </c>
      <c r="CL26" s="62">
        <f t="shared" si="106"/>
        <v>71041.247999999992</v>
      </c>
      <c r="CM26" s="62">
        <f t="shared" si="106"/>
        <v>70286.975999999995</v>
      </c>
      <c r="CN26" s="62">
        <f t="shared" si="106"/>
        <v>79589.663999999975</v>
      </c>
      <c r="CO26" s="61">
        <f>SUM(CO27:CO31)</f>
        <v>11.639999999999999</v>
      </c>
      <c r="CP26" s="62">
        <f>SUM(CP27:CP31)</f>
        <v>83975.615999999995</v>
      </c>
      <c r="CQ26" s="61">
        <f>SUM(CQ27:CQ31)</f>
        <v>11.639999999999999</v>
      </c>
      <c r="CR26" s="62">
        <f>SUM(CR27:CR31)</f>
        <v>92775.45600000002</v>
      </c>
      <c r="CS26" s="39" t="s">
        <v>4</v>
      </c>
      <c r="CT26" s="57"/>
      <c r="CU26" s="90">
        <f>SUM(CU27:CU31)</f>
        <v>7.24</v>
      </c>
      <c r="CV26" s="79">
        <f>SUM(CV27:CV31)</f>
        <v>18861.647999999997</v>
      </c>
      <c r="CW26" s="90">
        <f>SUM(CW27:CW31)</f>
        <v>7.24</v>
      </c>
      <c r="CX26" s="79">
        <f>SUM(CX27:CX31)</f>
        <v>39061.247999999992</v>
      </c>
      <c r="CY26" s="53" t="s">
        <v>57</v>
      </c>
      <c r="CZ26" s="44" t="s">
        <v>174</v>
      </c>
      <c r="DA26" s="51">
        <v>1.95</v>
      </c>
      <c r="DB26" s="47">
        <f t="shared" ref="DB26:DB32" si="107">DA26*12*$DB$35</f>
        <v>12673.44</v>
      </c>
      <c r="DC26" s="47">
        <f t="shared" si="78"/>
        <v>27122.939999999995</v>
      </c>
    </row>
    <row r="27" spans="1:114" s="23" customFormat="1" ht="117" customHeight="1" x14ac:dyDescent="0.2">
      <c r="A27" s="27" t="s">
        <v>41</v>
      </c>
      <c r="B27" s="56" t="s">
        <v>42</v>
      </c>
      <c r="C27" s="57">
        <v>1.81</v>
      </c>
      <c r="D27" s="22">
        <f t="shared" ref="D27:AK27" si="108">$C$27*12*D35</f>
        <v>4326.6239999999998</v>
      </c>
      <c r="E27" s="22">
        <f t="shared" si="108"/>
        <v>11407.344000000001</v>
      </c>
      <c r="F27" s="22">
        <f t="shared" si="108"/>
        <v>11535.492</v>
      </c>
      <c r="G27" s="22">
        <f t="shared" si="108"/>
        <v>11166.252</v>
      </c>
      <c r="H27" s="22">
        <f t="shared" si="108"/>
        <v>15314.771999999999</v>
      </c>
      <c r="I27" s="22">
        <f t="shared" si="108"/>
        <v>9921.6959999999999</v>
      </c>
      <c r="J27" s="22">
        <f t="shared" si="108"/>
        <v>10275.732</v>
      </c>
      <c r="K27" s="22">
        <f t="shared" si="108"/>
        <v>11583.275999999998</v>
      </c>
      <c r="L27" s="22">
        <f t="shared" si="108"/>
        <v>11214.035999999998</v>
      </c>
      <c r="M27" s="22">
        <f t="shared" si="108"/>
        <v>15644.915999999997</v>
      </c>
      <c r="N27" s="22">
        <f t="shared" si="108"/>
        <v>11007.696</v>
      </c>
      <c r="O27" s="22">
        <f t="shared" si="108"/>
        <v>11120.64</v>
      </c>
      <c r="P27" s="22">
        <f t="shared" si="108"/>
        <v>4311.42</v>
      </c>
      <c r="Q27" s="22">
        <f t="shared" si="108"/>
        <v>4372.2359999999999</v>
      </c>
      <c r="R27" s="22">
        <f t="shared" si="108"/>
        <v>15773.064</v>
      </c>
      <c r="S27" s="22">
        <f t="shared" si="108"/>
        <v>7465.1639999999998</v>
      </c>
      <c r="T27" s="22">
        <f t="shared" si="108"/>
        <v>4313.5919999999996</v>
      </c>
      <c r="U27" s="22">
        <f t="shared" si="108"/>
        <v>11253.132</v>
      </c>
      <c r="V27" s="22">
        <f t="shared" si="108"/>
        <v>11227.067999999999</v>
      </c>
      <c r="W27" s="22">
        <f t="shared" si="108"/>
        <v>11268.335999999999</v>
      </c>
      <c r="X27" s="22">
        <f t="shared" si="108"/>
        <v>9015.9719999999998</v>
      </c>
      <c r="Y27" s="22">
        <f t="shared" si="108"/>
        <v>15729.624</v>
      </c>
      <c r="Z27" s="22">
        <f t="shared" si="108"/>
        <v>15681.839999999998</v>
      </c>
      <c r="AA27" s="22">
        <f t="shared" si="108"/>
        <v>15401.652</v>
      </c>
      <c r="AB27" s="22">
        <f t="shared" si="108"/>
        <v>4359.2039999999997</v>
      </c>
      <c r="AC27" s="22">
        <f t="shared" si="108"/>
        <v>8566.3679999999986</v>
      </c>
      <c r="AD27" s="22">
        <f t="shared" si="108"/>
        <v>3729.3239999999996</v>
      </c>
      <c r="AE27" s="22">
        <f t="shared" si="108"/>
        <v>11639.748</v>
      </c>
      <c r="AF27" s="22">
        <f t="shared" si="108"/>
        <v>9708.84</v>
      </c>
      <c r="AG27" s="22">
        <f t="shared" si="108"/>
        <v>11926.451999999999</v>
      </c>
      <c r="AH27" s="22">
        <f t="shared" si="108"/>
        <v>11576.76</v>
      </c>
      <c r="AI27" s="22">
        <f t="shared" si="108"/>
        <v>5595.0720000000001</v>
      </c>
      <c r="AJ27" s="22">
        <f t="shared" si="108"/>
        <v>12013.332</v>
      </c>
      <c r="AK27" s="22">
        <f t="shared" si="108"/>
        <v>8992.08</v>
      </c>
      <c r="AL27" s="57">
        <v>1.81</v>
      </c>
      <c r="AM27" s="22">
        <f>$C$27*12*AM35</f>
        <v>12695.34</v>
      </c>
      <c r="AN27" s="57">
        <v>1.81</v>
      </c>
      <c r="AO27" s="22">
        <f>$C$27*12*AO35</f>
        <v>11153.22</v>
      </c>
      <c r="AP27" s="27" t="s">
        <v>41</v>
      </c>
      <c r="AQ27" s="56" t="s">
        <v>42</v>
      </c>
      <c r="AR27" s="89">
        <v>1.1499999999999999</v>
      </c>
      <c r="AS27" s="40">
        <f t="shared" ref="AS27" si="109">$AR$27*12*AS35</f>
        <v>2880.0599999999995</v>
      </c>
      <c r="AT27" s="40">
        <f t="shared" ref="AT27:BJ27" si="110">$AR$27*12*AT35</f>
        <v>8255.16</v>
      </c>
      <c r="AU27" s="40">
        <f t="shared" si="110"/>
        <v>9924.9599999999991</v>
      </c>
      <c r="AV27" s="40">
        <f t="shared" si="110"/>
        <v>7580.3399999999992</v>
      </c>
      <c r="AW27" s="40">
        <f t="shared" si="110"/>
        <v>7601.0399999999991</v>
      </c>
      <c r="AX27" s="40">
        <f t="shared" si="110"/>
        <v>5775.2999999999993</v>
      </c>
      <c r="AY27" s="40">
        <f t="shared" si="110"/>
        <v>9902.8799999999992</v>
      </c>
      <c r="AZ27" s="40">
        <f t="shared" si="110"/>
        <v>7184.28</v>
      </c>
      <c r="BA27" s="40">
        <f t="shared" si="110"/>
        <v>7144.26</v>
      </c>
      <c r="BB27" s="40">
        <f t="shared" si="110"/>
        <v>7661.76</v>
      </c>
      <c r="BC27" s="40">
        <f t="shared" si="110"/>
        <v>4211.7599999999993</v>
      </c>
      <c r="BD27" s="40">
        <f t="shared" si="110"/>
        <v>8362.7999999999993</v>
      </c>
      <c r="BE27" s="40">
        <f t="shared" si="110"/>
        <v>8104.7399999999989</v>
      </c>
      <c r="BF27" s="40">
        <f t="shared" si="110"/>
        <v>7389.9</v>
      </c>
      <c r="BG27" s="40">
        <f t="shared" si="110"/>
        <v>7333.3199999999988</v>
      </c>
      <c r="BH27" s="40">
        <f t="shared" si="110"/>
        <v>7454.76</v>
      </c>
      <c r="BI27" s="40">
        <f t="shared" si="110"/>
        <v>4919.7</v>
      </c>
      <c r="BJ27" s="40">
        <f t="shared" si="110"/>
        <v>10178.879999999999</v>
      </c>
      <c r="BK27" s="89">
        <v>1.1499999999999999</v>
      </c>
      <c r="BL27" s="40">
        <f>$AR$27*12*BL35</f>
        <v>9948.4199999999983</v>
      </c>
      <c r="BM27" s="40">
        <f>$AR$27*12*BM35</f>
        <v>8313.119999999999</v>
      </c>
      <c r="BN27" s="89">
        <v>1.1499999999999999</v>
      </c>
      <c r="BO27" s="40">
        <f>$AR$27*12*BO35</f>
        <v>10111.26</v>
      </c>
      <c r="BP27" s="40">
        <f>$AR$27*12*BP35</f>
        <v>10125.06</v>
      </c>
      <c r="BQ27" s="53" t="s">
        <v>57</v>
      </c>
      <c r="BR27" s="44" t="s">
        <v>172</v>
      </c>
      <c r="BS27" s="44">
        <v>2.95</v>
      </c>
      <c r="BT27" s="47">
        <f>$BS$27*12*BT35</f>
        <v>18733.680000000004</v>
      </c>
      <c r="BU27" s="47">
        <f t="shared" ref="BU27:CC27" si="111">$BS$27*12*BU35</f>
        <v>36373.500000000007</v>
      </c>
      <c r="BV27" s="47">
        <f t="shared" si="111"/>
        <v>37439.040000000001</v>
      </c>
      <c r="BW27" s="47">
        <f t="shared" si="111"/>
        <v>18390.300000000003</v>
      </c>
      <c r="BX27" s="47">
        <f t="shared" si="111"/>
        <v>18298.260000000002</v>
      </c>
      <c r="BY27" s="47">
        <f t="shared" ref="BY27:CA27" si="112">$BS$27*12*BY35</f>
        <v>18733.680000000004</v>
      </c>
      <c r="BZ27" s="47">
        <f t="shared" si="112"/>
        <v>14683.920000000002</v>
      </c>
      <c r="CA27" s="47">
        <f t="shared" si="112"/>
        <v>24227.760000000002</v>
      </c>
      <c r="CB27" s="47">
        <f t="shared" si="111"/>
        <v>19218.660000000003</v>
      </c>
      <c r="CC27" s="47">
        <f t="shared" si="111"/>
        <v>18238.080000000005</v>
      </c>
      <c r="CD27" s="27" t="s">
        <v>77</v>
      </c>
      <c r="CE27" s="56" t="s">
        <v>78</v>
      </c>
      <c r="CF27" s="57">
        <v>6.6</v>
      </c>
      <c r="CG27" s="22">
        <f>$CF$27*12*CG35</f>
        <v>43623.359999999993</v>
      </c>
      <c r="CH27" s="22">
        <f t="shared" ref="CH27:CN27" si="113">$CF$27*12*CH35</f>
        <v>43045.2</v>
      </c>
      <c r="CI27" s="22">
        <f t="shared" si="113"/>
        <v>42229.439999999995</v>
      </c>
      <c r="CJ27" s="22">
        <f t="shared" si="113"/>
        <v>48945.599999999991</v>
      </c>
      <c r="CK27" s="22">
        <f t="shared" si="113"/>
        <v>63946.079999999987</v>
      </c>
      <c r="CL27" s="22">
        <f t="shared" si="113"/>
        <v>40281.119999999995</v>
      </c>
      <c r="CM27" s="22">
        <f t="shared" si="113"/>
        <v>39853.439999999995</v>
      </c>
      <c r="CN27" s="22">
        <f t="shared" si="113"/>
        <v>45128.159999999989</v>
      </c>
      <c r="CO27" s="57">
        <v>6.6</v>
      </c>
      <c r="CP27" s="22">
        <f>$CF$27*12*CP35</f>
        <v>47615.039999999994</v>
      </c>
      <c r="CQ27" s="57">
        <v>6.6</v>
      </c>
      <c r="CR27" s="22">
        <f>$CF$27*12*CR35</f>
        <v>52604.639999999999</v>
      </c>
      <c r="CS27" s="27" t="s">
        <v>77</v>
      </c>
      <c r="CT27" s="56" t="s">
        <v>78</v>
      </c>
      <c r="CU27" s="89">
        <v>4.5999999999999996</v>
      </c>
      <c r="CV27" s="40">
        <f>$CU$27*12*CV35</f>
        <v>11983.919999999998</v>
      </c>
      <c r="CW27" s="89">
        <v>4.5999999999999996</v>
      </c>
      <c r="CX27" s="40">
        <f>$CU$27*12*CX35</f>
        <v>24817.919999999998</v>
      </c>
      <c r="CY27" s="53" t="s">
        <v>43</v>
      </c>
      <c r="CZ27" s="44" t="s">
        <v>44</v>
      </c>
      <c r="DA27" s="51">
        <v>1.37</v>
      </c>
      <c r="DB27" s="47">
        <f t="shared" si="107"/>
        <v>8903.9040000000005</v>
      </c>
      <c r="DC27" s="47">
        <f t="shared" si="78"/>
        <v>19055.603999999999</v>
      </c>
    </row>
    <row r="28" spans="1:114" s="1" customFormat="1" ht="63.75" customHeight="1" x14ac:dyDescent="0.2">
      <c r="A28" s="27" t="s">
        <v>43</v>
      </c>
      <c r="B28" s="56" t="s">
        <v>44</v>
      </c>
      <c r="C28" s="57">
        <v>1.48</v>
      </c>
      <c r="D28" s="22">
        <f t="shared" ref="D28:AK28" si="114">$C$28*12*D35</f>
        <v>3537.7919999999995</v>
      </c>
      <c r="E28" s="22">
        <f t="shared" si="114"/>
        <v>9327.5519999999997</v>
      </c>
      <c r="F28" s="22">
        <f t="shared" si="114"/>
        <v>9432.3359999999993</v>
      </c>
      <c r="G28" s="22">
        <f t="shared" si="114"/>
        <v>9130.4159999999993</v>
      </c>
      <c r="H28" s="22">
        <f t="shared" si="114"/>
        <v>12522.575999999999</v>
      </c>
      <c r="I28" s="22">
        <f t="shared" si="114"/>
        <v>8112.7679999999991</v>
      </c>
      <c r="J28" s="22">
        <f t="shared" si="114"/>
        <v>8402.2559999999994</v>
      </c>
      <c r="K28" s="22">
        <f t="shared" si="114"/>
        <v>9471.4079999999976</v>
      </c>
      <c r="L28" s="22">
        <f t="shared" si="114"/>
        <v>9169.4879999999976</v>
      </c>
      <c r="M28" s="22">
        <f t="shared" si="114"/>
        <v>12792.527999999998</v>
      </c>
      <c r="N28" s="22">
        <f t="shared" si="114"/>
        <v>9000.768</v>
      </c>
      <c r="O28" s="22">
        <f t="shared" si="114"/>
        <v>9093.119999999999</v>
      </c>
      <c r="P28" s="22">
        <f t="shared" si="114"/>
        <v>3525.3599999999997</v>
      </c>
      <c r="Q28" s="22">
        <f t="shared" si="114"/>
        <v>3575.0879999999997</v>
      </c>
      <c r="R28" s="22">
        <f t="shared" si="114"/>
        <v>12897.312</v>
      </c>
      <c r="S28" s="22">
        <f t="shared" si="114"/>
        <v>6104.1119999999992</v>
      </c>
      <c r="T28" s="22">
        <f t="shared" si="114"/>
        <v>3527.1359999999995</v>
      </c>
      <c r="U28" s="22">
        <f t="shared" si="114"/>
        <v>9201.4560000000001</v>
      </c>
      <c r="V28" s="22">
        <f t="shared" si="114"/>
        <v>9180.1439999999984</v>
      </c>
      <c r="W28" s="22">
        <f t="shared" si="114"/>
        <v>9213.887999999999</v>
      </c>
      <c r="X28" s="22">
        <f t="shared" si="114"/>
        <v>7372.1759999999995</v>
      </c>
      <c r="Y28" s="22">
        <f t="shared" si="114"/>
        <v>12861.791999999999</v>
      </c>
      <c r="Z28" s="22">
        <f t="shared" si="114"/>
        <v>12822.72</v>
      </c>
      <c r="AA28" s="22">
        <f t="shared" si="114"/>
        <v>12593.615999999998</v>
      </c>
      <c r="AB28" s="22">
        <f t="shared" si="114"/>
        <v>3564.4319999999993</v>
      </c>
      <c r="AC28" s="22">
        <f t="shared" si="114"/>
        <v>7004.543999999999</v>
      </c>
      <c r="AD28" s="22">
        <f t="shared" si="114"/>
        <v>3049.3919999999994</v>
      </c>
      <c r="AE28" s="22">
        <f t="shared" si="114"/>
        <v>9517.5839999999989</v>
      </c>
      <c r="AF28" s="22">
        <f t="shared" si="114"/>
        <v>7938.7199999999993</v>
      </c>
      <c r="AG28" s="22">
        <f t="shared" si="114"/>
        <v>9752.0159999999996</v>
      </c>
      <c r="AH28" s="22">
        <f t="shared" si="114"/>
        <v>9466.0799999999981</v>
      </c>
      <c r="AI28" s="22">
        <f t="shared" si="114"/>
        <v>4574.9759999999997</v>
      </c>
      <c r="AJ28" s="22">
        <f t="shared" si="114"/>
        <v>9823.0559999999987</v>
      </c>
      <c r="AK28" s="22">
        <f t="shared" si="114"/>
        <v>7352.6399999999994</v>
      </c>
      <c r="AL28" s="57">
        <v>1.48</v>
      </c>
      <c r="AM28" s="22">
        <f>$C$28*12*AM35</f>
        <v>10380.719999999999</v>
      </c>
      <c r="AN28" s="57">
        <v>1.48</v>
      </c>
      <c r="AO28" s="22">
        <f>$C$28*12*AO35</f>
        <v>9119.7599999999984</v>
      </c>
      <c r="AP28" s="71" t="s">
        <v>43</v>
      </c>
      <c r="AQ28" s="56" t="s">
        <v>44</v>
      </c>
      <c r="AR28" s="89">
        <v>1.48</v>
      </c>
      <c r="AS28" s="40">
        <f t="shared" ref="AS28" si="115">$AR$28*12*AS35</f>
        <v>3706.5119999999993</v>
      </c>
      <c r="AT28" s="40">
        <f t="shared" ref="AT28:BJ28" si="116">$AR$28*12*AT35</f>
        <v>10624.031999999999</v>
      </c>
      <c r="AU28" s="40">
        <f t="shared" si="116"/>
        <v>12772.992</v>
      </c>
      <c r="AV28" s="40">
        <f t="shared" si="116"/>
        <v>9755.5679999999975</v>
      </c>
      <c r="AW28" s="40">
        <f t="shared" si="116"/>
        <v>9782.2079999999987</v>
      </c>
      <c r="AX28" s="40">
        <f t="shared" si="116"/>
        <v>7432.5599999999995</v>
      </c>
      <c r="AY28" s="40">
        <f t="shared" si="116"/>
        <v>12744.575999999999</v>
      </c>
      <c r="AZ28" s="40">
        <f t="shared" si="116"/>
        <v>9245.8559999999998</v>
      </c>
      <c r="BA28" s="40">
        <f t="shared" si="116"/>
        <v>9194.351999999999</v>
      </c>
      <c r="BB28" s="40">
        <f t="shared" si="116"/>
        <v>9860.351999999999</v>
      </c>
      <c r="BC28" s="40">
        <f t="shared" si="116"/>
        <v>5420.351999999999</v>
      </c>
      <c r="BD28" s="40">
        <f t="shared" si="116"/>
        <v>10762.56</v>
      </c>
      <c r="BE28" s="40">
        <f t="shared" si="116"/>
        <v>10430.447999999999</v>
      </c>
      <c r="BF28" s="40">
        <f t="shared" si="116"/>
        <v>9510.48</v>
      </c>
      <c r="BG28" s="40">
        <f t="shared" si="116"/>
        <v>9437.6639999999989</v>
      </c>
      <c r="BH28" s="40">
        <f t="shared" si="116"/>
        <v>9593.9519999999993</v>
      </c>
      <c r="BI28" s="40">
        <f t="shared" si="116"/>
        <v>6331.44</v>
      </c>
      <c r="BJ28" s="40">
        <f t="shared" si="116"/>
        <v>13099.776</v>
      </c>
      <c r="BK28" s="89">
        <v>1.48</v>
      </c>
      <c r="BL28" s="40">
        <f>$AR$28*12*BL35</f>
        <v>12803.183999999997</v>
      </c>
      <c r="BM28" s="40">
        <f>$AR$28*12*BM35</f>
        <v>10698.623999999998</v>
      </c>
      <c r="BN28" s="89">
        <v>1.48</v>
      </c>
      <c r="BO28" s="40">
        <f>$AR$28*12*BO35</f>
        <v>13012.751999999999</v>
      </c>
      <c r="BP28" s="40">
        <f>$AR$28*12*BP35</f>
        <v>13030.511999999999</v>
      </c>
      <c r="BQ28" s="53" t="s">
        <v>43</v>
      </c>
      <c r="BR28" s="44" t="s">
        <v>44</v>
      </c>
      <c r="BS28" s="44">
        <v>1.37</v>
      </c>
      <c r="BT28" s="47">
        <f>$BS$28*12*BT35</f>
        <v>8700.0480000000007</v>
      </c>
      <c r="BU28" s="47">
        <f t="shared" ref="BU28:CC28" si="117">$BS$28*12*BU35</f>
        <v>16892.100000000002</v>
      </c>
      <c r="BV28" s="47">
        <f t="shared" si="117"/>
        <v>17386.944</v>
      </c>
      <c r="BW28" s="47">
        <f t="shared" si="117"/>
        <v>8540.58</v>
      </c>
      <c r="BX28" s="47">
        <f t="shared" si="117"/>
        <v>8497.8360000000011</v>
      </c>
      <c r="BY28" s="47">
        <f t="shared" ref="BY28:CA28" si="118">$BS$28*12*BY35</f>
        <v>8700.0480000000007</v>
      </c>
      <c r="BZ28" s="47">
        <f t="shared" si="118"/>
        <v>6819.3120000000008</v>
      </c>
      <c r="CA28" s="47">
        <f t="shared" si="118"/>
        <v>11251.536</v>
      </c>
      <c r="CB28" s="47">
        <f t="shared" si="117"/>
        <v>8925.2759999999998</v>
      </c>
      <c r="CC28" s="47">
        <f t="shared" si="117"/>
        <v>8469.8880000000008</v>
      </c>
      <c r="CD28" s="27" t="s">
        <v>79</v>
      </c>
      <c r="CE28" s="56" t="s">
        <v>80</v>
      </c>
      <c r="CF28" s="57">
        <v>1.37</v>
      </c>
      <c r="CG28" s="22">
        <f>$CF$28*12*CG35</f>
        <v>9055.152</v>
      </c>
      <c r="CH28" s="22">
        <f t="shared" ref="CH28:CN28" si="119">$CF$28*12*CH35</f>
        <v>8935.1400000000012</v>
      </c>
      <c r="CI28" s="22">
        <f t="shared" si="119"/>
        <v>8765.8080000000009</v>
      </c>
      <c r="CJ28" s="22">
        <f t="shared" si="119"/>
        <v>10159.92</v>
      </c>
      <c r="CK28" s="22">
        <f t="shared" si="119"/>
        <v>13273.656000000001</v>
      </c>
      <c r="CL28" s="22">
        <f t="shared" si="119"/>
        <v>8361.3840000000018</v>
      </c>
      <c r="CM28" s="22">
        <f t="shared" si="119"/>
        <v>8272.6080000000002</v>
      </c>
      <c r="CN28" s="22">
        <f t="shared" si="119"/>
        <v>9367.5120000000006</v>
      </c>
      <c r="CO28" s="57">
        <v>1.37</v>
      </c>
      <c r="CP28" s="22">
        <f>$CF$28*12*CP35</f>
        <v>9883.728000000001</v>
      </c>
      <c r="CQ28" s="57">
        <v>1.37</v>
      </c>
      <c r="CR28" s="22">
        <f>$CF$28*12*CR35</f>
        <v>10919.448000000002</v>
      </c>
      <c r="CS28" s="71" t="s">
        <v>79</v>
      </c>
      <c r="CT28" s="56" t="s">
        <v>80</v>
      </c>
      <c r="CU28" s="89">
        <v>1.37</v>
      </c>
      <c r="CV28" s="40">
        <f>$CU$28*12*CV35</f>
        <v>3569.1240000000003</v>
      </c>
      <c r="CW28" s="89">
        <v>1.37</v>
      </c>
      <c r="CX28" s="40">
        <f>$CU$28*12*CX35</f>
        <v>7391.4240000000009</v>
      </c>
      <c r="CY28" s="53" t="s">
        <v>97</v>
      </c>
      <c r="CZ28" s="44" t="s">
        <v>21</v>
      </c>
      <c r="DA28" s="51">
        <v>0</v>
      </c>
      <c r="DB28" s="47">
        <f t="shared" si="107"/>
        <v>0</v>
      </c>
      <c r="DC28" s="47">
        <f t="shared" si="78"/>
        <v>0</v>
      </c>
    </row>
    <row r="29" spans="1:114" s="1" customFormat="1" ht="40.5" customHeight="1" x14ac:dyDescent="0.2">
      <c r="A29" s="27" t="s">
        <v>97</v>
      </c>
      <c r="B29" s="56" t="s">
        <v>21</v>
      </c>
      <c r="C29" s="57">
        <v>2.4</v>
      </c>
      <c r="D29" s="22">
        <f t="shared" ref="D29:AK29" si="120">$C$29*12*D35</f>
        <v>5736.9599999999991</v>
      </c>
      <c r="E29" s="22">
        <f t="shared" si="120"/>
        <v>15125.76</v>
      </c>
      <c r="F29" s="22">
        <f t="shared" si="120"/>
        <v>15295.679999999998</v>
      </c>
      <c r="G29" s="22">
        <f t="shared" si="120"/>
        <v>14806.08</v>
      </c>
      <c r="H29" s="22">
        <f t="shared" si="120"/>
        <v>20306.879999999997</v>
      </c>
      <c r="I29" s="22">
        <f t="shared" si="120"/>
        <v>13155.839999999998</v>
      </c>
      <c r="J29" s="22">
        <f t="shared" si="120"/>
        <v>13625.279999999999</v>
      </c>
      <c r="K29" s="22">
        <f t="shared" si="120"/>
        <v>15359.039999999997</v>
      </c>
      <c r="L29" s="22">
        <f t="shared" si="120"/>
        <v>14869.439999999997</v>
      </c>
      <c r="M29" s="22">
        <f t="shared" si="120"/>
        <v>20744.639999999996</v>
      </c>
      <c r="N29" s="22">
        <f t="shared" si="120"/>
        <v>14595.839999999998</v>
      </c>
      <c r="O29" s="22">
        <f t="shared" si="120"/>
        <v>14745.599999999999</v>
      </c>
      <c r="P29" s="22">
        <f t="shared" si="120"/>
        <v>5716.7999999999993</v>
      </c>
      <c r="Q29" s="22">
        <f t="shared" si="120"/>
        <v>5797.44</v>
      </c>
      <c r="R29" s="22">
        <f t="shared" si="120"/>
        <v>20914.559999999998</v>
      </c>
      <c r="S29" s="22">
        <f t="shared" si="120"/>
        <v>9898.56</v>
      </c>
      <c r="T29" s="22">
        <f t="shared" si="120"/>
        <v>5719.6799999999994</v>
      </c>
      <c r="U29" s="22">
        <f t="shared" si="120"/>
        <v>14921.279999999999</v>
      </c>
      <c r="V29" s="22">
        <f t="shared" si="120"/>
        <v>14886.719999999998</v>
      </c>
      <c r="W29" s="22">
        <f t="shared" si="120"/>
        <v>14941.439999999997</v>
      </c>
      <c r="X29" s="22">
        <f t="shared" si="120"/>
        <v>11954.88</v>
      </c>
      <c r="Y29" s="22">
        <f t="shared" si="120"/>
        <v>20856.96</v>
      </c>
      <c r="Z29" s="22">
        <f t="shared" si="120"/>
        <v>20793.599999999999</v>
      </c>
      <c r="AA29" s="22">
        <f t="shared" si="120"/>
        <v>20422.079999999998</v>
      </c>
      <c r="AB29" s="22">
        <f t="shared" si="120"/>
        <v>5780.1599999999989</v>
      </c>
      <c r="AC29" s="22">
        <f t="shared" si="120"/>
        <v>11358.719999999998</v>
      </c>
      <c r="AD29" s="22">
        <f t="shared" si="120"/>
        <v>4944.9599999999991</v>
      </c>
      <c r="AE29" s="22">
        <f t="shared" si="120"/>
        <v>15433.919999999998</v>
      </c>
      <c r="AF29" s="22">
        <f t="shared" si="120"/>
        <v>12873.599999999999</v>
      </c>
      <c r="AG29" s="22">
        <f t="shared" si="120"/>
        <v>15814.08</v>
      </c>
      <c r="AH29" s="22">
        <f t="shared" si="120"/>
        <v>15350.399999999998</v>
      </c>
      <c r="AI29" s="22">
        <f t="shared" si="120"/>
        <v>7418.88</v>
      </c>
      <c r="AJ29" s="22">
        <f t="shared" si="120"/>
        <v>15929.279999999999</v>
      </c>
      <c r="AK29" s="22">
        <f t="shared" si="120"/>
        <v>11923.199999999999</v>
      </c>
      <c r="AL29" s="57">
        <v>2.4</v>
      </c>
      <c r="AM29" s="22">
        <f>$C$29*12*AM35</f>
        <v>16833.599999999999</v>
      </c>
      <c r="AN29" s="57">
        <v>2.4</v>
      </c>
      <c r="AO29" s="22">
        <f>$C$29*12*AO35</f>
        <v>14788.8</v>
      </c>
      <c r="AP29" s="71" t="s">
        <v>97</v>
      </c>
      <c r="AQ29" s="56" t="s">
        <v>21</v>
      </c>
      <c r="AR29" s="89">
        <v>0</v>
      </c>
      <c r="AS29" s="40">
        <f t="shared" ref="AS29" si="121">$AR$29*12*AS35</f>
        <v>0</v>
      </c>
      <c r="AT29" s="40">
        <f t="shared" ref="AT29:BJ29" si="122">$AR$29*12*AT35</f>
        <v>0</v>
      </c>
      <c r="AU29" s="40">
        <f t="shared" si="122"/>
        <v>0</v>
      </c>
      <c r="AV29" s="40">
        <f t="shared" si="122"/>
        <v>0</v>
      </c>
      <c r="AW29" s="40">
        <f t="shared" si="122"/>
        <v>0</v>
      </c>
      <c r="AX29" s="40">
        <f t="shared" si="122"/>
        <v>0</v>
      </c>
      <c r="AY29" s="40">
        <f t="shared" si="122"/>
        <v>0</v>
      </c>
      <c r="AZ29" s="40">
        <f t="shared" si="122"/>
        <v>0</v>
      </c>
      <c r="BA29" s="40">
        <f t="shared" si="122"/>
        <v>0</v>
      </c>
      <c r="BB29" s="40">
        <f t="shared" si="122"/>
        <v>0</v>
      </c>
      <c r="BC29" s="40">
        <f t="shared" si="122"/>
        <v>0</v>
      </c>
      <c r="BD29" s="40">
        <f t="shared" si="122"/>
        <v>0</v>
      </c>
      <c r="BE29" s="40">
        <f t="shared" si="122"/>
        <v>0</v>
      </c>
      <c r="BF29" s="40">
        <f t="shared" si="122"/>
        <v>0</v>
      </c>
      <c r="BG29" s="40">
        <f t="shared" si="122"/>
        <v>0</v>
      </c>
      <c r="BH29" s="40">
        <f t="shared" si="122"/>
        <v>0</v>
      </c>
      <c r="BI29" s="40">
        <f t="shared" si="122"/>
        <v>0</v>
      </c>
      <c r="BJ29" s="40">
        <f t="shared" si="122"/>
        <v>0</v>
      </c>
      <c r="BK29" s="89">
        <v>0</v>
      </c>
      <c r="BL29" s="40">
        <f>$AR$29*12*BL35</f>
        <v>0</v>
      </c>
      <c r="BM29" s="40">
        <f>$AR$29*12*BM35</f>
        <v>0</v>
      </c>
      <c r="BN29" s="89">
        <v>0</v>
      </c>
      <c r="BO29" s="40">
        <f>$AR$29*12*BO35</f>
        <v>0</v>
      </c>
      <c r="BP29" s="40">
        <f>$AR$29*12*BP35</f>
        <v>0</v>
      </c>
      <c r="BQ29" s="53" t="s">
        <v>98</v>
      </c>
      <c r="BR29" s="44" t="s">
        <v>21</v>
      </c>
      <c r="BS29" s="44">
        <v>2.4</v>
      </c>
      <c r="BT29" s="47">
        <f>$BS$29*12*BT35</f>
        <v>15240.96</v>
      </c>
      <c r="BU29" s="47">
        <f t="shared" ref="BU29:CC29" si="123">$BS$29*12*BU35</f>
        <v>29591.999999999996</v>
      </c>
      <c r="BV29" s="47">
        <f t="shared" si="123"/>
        <v>30458.879999999994</v>
      </c>
      <c r="BW29" s="47">
        <f t="shared" si="123"/>
        <v>14961.599999999999</v>
      </c>
      <c r="BX29" s="47">
        <f t="shared" si="123"/>
        <v>14886.719999999998</v>
      </c>
      <c r="BY29" s="47">
        <f t="shared" ref="BY29:CA29" si="124">$BS$29*12*BY35</f>
        <v>15240.96</v>
      </c>
      <c r="BZ29" s="47">
        <f t="shared" si="124"/>
        <v>11946.24</v>
      </c>
      <c r="CA29" s="47">
        <f t="shared" si="124"/>
        <v>19710.719999999998</v>
      </c>
      <c r="CB29" s="47">
        <f t="shared" si="123"/>
        <v>15635.519999999999</v>
      </c>
      <c r="CC29" s="47">
        <f t="shared" si="123"/>
        <v>14837.76</v>
      </c>
      <c r="CD29" s="27" t="s">
        <v>99</v>
      </c>
      <c r="CE29" s="56" t="s">
        <v>21</v>
      </c>
      <c r="CF29" s="57">
        <v>2.4</v>
      </c>
      <c r="CG29" s="22">
        <f>$CF$29*12*CG35</f>
        <v>15863.039999999997</v>
      </c>
      <c r="CH29" s="22">
        <f t="shared" ref="CH29:CN29" si="125">$CF$29*12*CH35</f>
        <v>15652.8</v>
      </c>
      <c r="CI29" s="22">
        <f t="shared" si="125"/>
        <v>15356.16</v>
      </c>
      <c r="CJ29" s="22">
        <f t="shared" si="125"/>
        <v>17798.399999999998</v>
      </c>
      <c r="CK29" s="22">
        <f t="shared" si="125"/>
        <v>23253.119999999995</v>
      </c>
      <c r="CL29" s="22">
        <f t="shared" si="125"/>
        <v>14647.679999999998</v>
      </c>
      <c r="CM29" s="22">
        <f t="shared" si="125"/>
        <v>14492.159999999998</v>
      </c>
      <c r="CN29" s="22">
        <f t="shared" si="125"/>
        <v>16410.239999999998</v>
      </c>
      <c r="CO29" s="57">
        <v>2.4</v>
      </c>
      <c r="CP29" s="22">
        <f>$CF$29*12*CP35</f>
        <v>17314.560000000001</v>
      </c>
      <c r="CQ29" s="57">
        <v>2.4</v>
      </c>
      <c r="CR29" s="22">
        <f>$CF$29*12*CR35</f>
        <v>19128.96</v>
      </c>
      <c r="CS29" s="71" t="s">
        <v>99</v>
      </c>
      <c r="CT29" s="56" t="s">
        <v>21</v>
      </c>
      <c r="CU29" s="89">
        <v>0</v>
      </c>
      <c r="CV29" s="40">
        <f>$CU$29*12*CV35</f>
        <v>0</v>
      </c>
      <c r="CW29" s="89">
        <v>0</v>
      </c>
      <c r="CX29" s="40">
        <f>$CU$29*12*CX35</f>
        <v>0</v>
      </c>
      <c r="CY29" s="53" t="s">
        <v>45</v>
      </c>
      <c r="CZ29" s="51" t="s">
        <v>3</v>
      </c>
      <c r="DA29" s="51">
        <v>0.84</v>
      </c>
      <c r="DB29" s="47">
        <f t="shared" si="107"/>
        <v>5459.3280000000004</v>
      </c>
      <c r="DC29" s="47">
        <f t="shared" si="78"/>
        <v>11683.727999999999</v>
      </c>
      <c r="DD29" s="21"/>
      <c r="DE29" s="21"/>
      <c r="DF29" s="21"/>
      <c r="DG29" s="21"/>
      <c r="DH29" s="21"/>
      <c r="DI29" s="21"/>
    </row>
    <row r="30" spans="1:114" s="1" customFormat="1" ht="33" customHeight="1" x14ac:dyDescent="0.2">
      <c r="A30" s="27" t="s">
        <v>45</v>
      </c>
      <c r="B30" s="57" t="s">
        <v>3</v>
      </c>
      <c r="C30" s="57">
        <v>0.99</v>
      </c>
      <c r="D30" s="22">
        <f t="shared" ref="D30:AK30" si="126">$C$30*12*D35</f>
        <v>2366.4959999999996</v>
      </c>
      <c r="E30" s="22">
        <f t="shared" si="126"/>
        <v>6239.3760000000002</v>
      </c>
      <c r="F30" s="22">
        <f t="shared" si="126"/>
        <v>6309.4679999999998</v>
      </c>
      <c r="G30" s="22">
        <f t="shared" si="126"/>
        <v>6107.5079999999998</v>
      </c>
      <c r="H30" s="22">
        <f t="shared" si="126"/>
        <v>8376.5879999999997</v>
      </c>
      <c r="I30" s="22">
        <f t="shared" si="126"/>
        <v>5426.7839999999997</v>
      </c>
      <c r="J30" s="22">
        <f t="shared" si="126"/>
        <v>5620.4279999999999</v>
      </c>
      <c r="K30" s="22">
        <f t="shared" si="126"/>
        <v>6335.6039999999994</v>
      </c>
      <c r="L30" s="22">
        <f t="shared" si="126"/>
        <v>6133.6439999999993</v>
      </c>
      <c r="M30" s="22">
        <f t="shared" si="126"/>
        <v>8557.1639999999989</v>
      </c>
      <c r="N30" s="22">
        <f t="shared" si="126"/>
        <v>6020.7839999999997</v>
      </c>
      <c r="O30" s="22">
        <f t="shared" si="126"/>
        <v>6082.5599999999995</v>
      </c>
      <c r="P30" s="22">
        <f t="shared" si="126"/>
        <v>2358.1799999999998</v>
      </c>
      <c r="Q30" s="22">
        <f t="shared" si="126"/>
        <v>2391.444</v>
      </c>
      <c r="R30" s="22">
        <f t="shared" si="126"/>
        <v>8627.2559999999994</v>
      </c>
      <c r="S30" s="22">
        <f t="shared" si="126"/>
        <v>4083.1559999999995</v>
      </c>
      <c r="T30" s="22">
        <f t="shared" si="126"/>
        <v>2359.3679999999999</v>
      </c>
      <c r="U30" s="22">
        <f t="shared" si="126"/>
        <v>6155.0279999999993</v>
      </c>
      <c r="V30" s="22">
        <f t="shared" si="126"/>
        <v>6140.771999999999</v>
      </c>
      <c r="W30" s="22">
        <f t="shared" si="126"/>
        <v>6163.3439999999991</v>
      </c>
      <c r="X30" s="22">
        <f t="shared" si="126"/>
        <v>4931.3879999999999</v>
      </c>
      <c r="Y30" s="22">
        <f t="shared" si="126"/>
        <v>8603.4959999999992</v>
      </c>
      <c r="Z30" s="22">
        <f t="shared" si="126"/>
        <v>8577.3599999999988</v>
      </c>
      <c r="AA30" s="22">
        <f t="shared" si="126"/>
        <v>8424.1080000000002</v>
      </c>
      <c r="AB30" s="22">
        <f t="shared" si="126"/>
        <v>2384.3159999999998</v>
      </c>
      <c r="AC30" s="22">
        <f t="shared" si="126"/>
        <v>4685.4719999999998</v>
      </c>
      <c r="AD30" s="22">
        <f t="shared" si="126"/>
        <v>2039.7959999999996</v>
      </c>
      <c r="AE30" s="22">
        <f t="shared" si="126"/>
        <v>6366.4919999999993</v>
      </c>
      <c r="AF30" s="22">
        <f t="shared" si="126"/>
        <v>5310.36</v>
      </c>
      <c r="AG30" s="22">
        <f t="shared" si="126"/>
        <v>6523.308</v>
      </c>
      <c r="AH30" s="22">
        <f t="shared" si="126"/>
        <v>6332.0399999999991</v>
      </c>
      <c r="AI30" s="22">
        <f t="shared" si="126"/>
        <v>3060.288</v>
      </c>
      <c r="AJ30" s="22">
        <f t="shared" si="126"/>
        <v>6570.8279999999995</v>
      </c>
      <c r="AK30" s="22">
        <f t="shared" si="126"/>
        <v>4918.32</v>
      </c>
      <c r="AL30" s="57">
        <v>0.99</v>
      </c>
      <c r="AM30" s="22">
        <f>$C$30*12*AM35</f>
        <v>6943.86</v>
      </c>
      <c r="AN30" s="57">
        <v>0.99</v>
      </c>
      <c r="AO30" s="22">
        <f>$C$30*12*AO35</f>
        <v>6100.3799999999992</v>
      </c>
      <c r="AP30" s="71" t="s">
        <v>45</v>
      </c>
      <c r="AQ30" s="57" t="s">
        <v>3</v>
      </c>
      <c r="AR30" s="89">
        <v>0.99</v>
      </c>
      <c r="AS30" s="40">
        <f t="shared" ref="AS30" si="127">$AR$30*12*AS35</f>
        <v>2479.3559999999998</v>
      </c>
      <c r="AT30" s="40">
        <f t="shared" ref="AT30:BJ30" si="128">$AR$30*12*AT35</f>
        <v>7106.616</v>
      </c>
      <c r="AU30" s="40">
        <f t="shared" si="128"/>
        <v>8544.0959999999995</v>
      </c>
      <c r="AV30" s="40">
        <f t="shared" si="128"/>
        <v>6525.6839999999993</v>
      </c>
      <c r="AW30" s="40">
        <f t="shared" si="128"/>
        <v>6543.503999999999</v>
      </c>
      <c r="AX30" s="40">
        <f t="shared" si="128"/>
        <v>4971.78</v>
      </c>
      <c r="AY30" s="40">
        <f t="shared" si="128"/>
        <v>8525.0879999999997</v>
      </c>
      <c r="AZ30" s="40">
        <f t="shared" si="128"/>
        <v>6184.7280000000001</v>
      </c>
      <c r="BA30" s="40">
        <f t="shared" si="128"/>
        <v>6150.2759999999998</v>
      </c>
      <c r="BB30" s="40">
        <f t="shared" si="128"/>
        <v>6595.7759999999998</v>
      </c>
      <c r="BC30" s="40">
        <f t="shared" si="128"/>
        <v>3625.7759999999994</v>
      </c>
      <c r="BD30" s="40">
        <f t="shared" si="128"/>
        <v>7199.28</v>
      </c>
      <c r="BE30" s="40">
        <f t="shared" si="128"/>
        <v>6977.1239999999989</v>
      </c>
      <c r="BF30" s="40">
        <f t="shared" si="128"/>
        <v>6361.74</v>
      </c>
      <c r="BG30" s="40">
        <f t="shared" si="128"/>
        <v>6313.0319999999992</v>
      </c>
      <c r="BH30" s="40">
        <f t="shared" si="128"/>
        <v>6417.576</v>
      </c>
      <c r="BI30" s="40">
        <f t="shared" si="128"/>
        <v>4235.2199999999993</v>
      </c>
      <c r="BJ30" s="40">
        <f t="shared" si="128"/>
        <v>8762.6880000000001</v>
      </c>
      <c r="BK30" s="89">
        <v>0.99</v>
      </c>
      <c r="BL30" s="40">
        <f>$AR$30*12*BL35</f>
        <v>8564.2919999999995</v>
      </c>
      <c r="BM30" s="40">
        <f>$AR$30*12*BM35</f>
        <v>7156.5119999999988</v>
      </c>
      <c r="BN30" s="89">
        <v>0.99</v>
      </c>
      <c r="BO30" s="40">
        <f>$AR$30*12*BO35</f>
        <v>8704.4760000000006</v>
      </c>
      <c r="BP30" s="40">
        <f>$AR$30*12*BP35</f>
        <v>8716.3559999999998</v>
      </c>
      <c r="BQ30" s="53" t="s">
        <v>45</v>
      </c>
      <c r="BR30" s="44" t="s">
        <v>3</v>
      </c>
      <c r="BS30" s="44">
        <v>0.84</v>
      </c>
      <c r="BT30" s="47">
        <f>$BS$30*12*BT35</f>
        <v>5334.3360000000002</v>
      </c>
      <c r="BU30" s="47">
        <f t="shared" ref="BU30:CC30" si="129">$BS$30*12*BU35</f>
        <v>10357.200000000001</v>
      </c>
      <c r="BV30" s="47">
        <f t="shared" si="129"/>
        <v>10660.607999999998</v>
      </c>
      <c r="BW30" s="47">
        <f t="shared" si="129"/>
        <v>5236.5600000000004</v>
      </c>
      <c r="BX30" s="47">
        <f t="shared" si="129"/>
        <v>5210.3519999999999</v>
      </c>
      <c r="BY30" s="47">
        <f t="shared" ref="BY30:CA30" si="130">$BS$30*12*BY35</f>
        <v>5334.3360000000002</v>
      </c>
      <c r="BZ30" s="47">
        <f t="shared" si="130"/>
        <v>4181.1840000000002</v>
      </c>
      <c r="CA30" s="47">
        <f t="shared" si="130"/>
        <v>6898.7519999999995</v>
      </c>
      <c r="CB30" s="47">
        <f t="shared" si="129"/>
        <v>5472.4319999999998</v>
      </c>
      <c r="CC30" s="47">
        <f t="shared" si="129"/>
        <v>5193.2160000000003</v>
      </c>
      <c r="CD30" s="27" t="s">
        <v>81</v>
      </c>
      <c r="CE30" s="56" t="s">
        <v>3</v>
      </c>
      <c r="CF30" s="57">
        <v>0.94</v>
      </c>
      <c r="CG30" s="22">
        <f>$CF$30*12*CG35</f>
        <v>6213.0239999999994</v>
      </c>
      <c r="CH30" s="22">
        <f t="shared" ref="CH30:CN30" si="131">$CF$30*12*CH35</f>
        <v>6130.6799999999994</v>
      </c>
      <c r="CI30" s="22">
        <f t="shared" si="131"/>
        <v>6014.4960000000001</v>
      </c>
      <c r="CJ30" s="22">
        <f t="shared" si="131"/>
        <v>6971.04</v>
      </c>
      <c r="CK30" s="22">
        <f t="shared" si="131"/>
        <v>9107.4719999999998</v>
      </c>
      <c r="CL30" s="22">
        <f t="shared" si="131"/>
        <v>5737.0079999999998</v>
      </c>
      <c r="CM30" s="22">
        <f t="shared" si="131"/>
        <v>5676.0959999999995</v>
      </c>
      <c r="CN30" s="22">
        <f t="shared" si="131"/>
        <v>6427.3439999999991</v>
      </c>
      <c r="CO30" s="57">
        <v>0.94</v>
      </c>
      <c r="CP30" s="22">
        <f>$CF$30*12*CP35</f>
        <v>6781.5360000000001</v>
      </c>
      <c r="CQ30" s="57">
        <v>0.94</v>
      </c>
      <c r="CR30" s="22">
        <f>$CF$30*12*CR35</f>
        <v>7492.1760000000004</v>
      </c>
      <c r="CS30" s="71" t="s">
        <v>81</v>
      </c>
      <c r="CT30" s="57" t="s">
        <v>3</v>
      </c>
      <c r="CU30" s="89">
        <v>0.94</v>
      </c>
      <c r="CV30" s="40">
        <f>$CU$30*12*CV35</f>
        <v>2448.8879999999999</v>
      </c>
      <c r="CW30" s="89">
        <v>0.94</v>
      </c>
      <c r="CX30" s="40">
        <f>$CU$30*12*CX35</f>
        <v>5071.4880000000003</v>
      </c>
      <c r="CY30" s="53" t="s">
        <v>46</v>
      </c>
      <c r="CZ30" s="51" t="s">
        <v>5</v>
      </c>
      <c r="DA30" s="51">
        <v>0.41</v>
      </c>
      <c r="DB30" s="47">
        <f t="shared" si="107"/>
        <v>2664.672</v>
      </c>
      <c r="DC30" s="47">
        <f t="shared" si="78"/>
        <v>5702.771999999999</v>
      </c>
      <c r="DD30" s="21"/>
      <c r="DE30" s="21"/>
      <c r="DF30" s="21"/>
      <c r="DG30" s="21"/>
      <c r="DH30" s="21"/>
      <c r="DI30" s="21"/>
    </row>
    <row r="31" spans="1:114" s="1" customFormat="1" x14ac:dyDescent="0.2">
      <c r="A31" s="27" t="s">
        <v>46</v>
      </c>
      <c r="B31" s="57" t="s">
        <v>5</v>
      </c>
      <c r="C31" s="57">
        <v>0.38</v>
      </c>
      <c r="D31" s="22">
        <f t="shared" ref="D31:AK31" si="132">$C$31*12*D35</f>
        <v>908.35200000000009</v>
      </c>
      <c r="E31" s="22">
        <f t="shared" si="132"/>
        <v>2394.9120000000003</v>
      </c>
      <c r="F31" s="22">
        <f t="shared" si="132"/>
        <v>2421.8160000000003</v>
      </c>
      <c r="G31" s="22">
        <f t="shared" si="132"/>
        <v>2344.2960000000003</v>
      </c>
      <c r="H31" s="22">
        <f t="shared" si="132"/>
        <v>3215.2560000000003</v>
      </c>
      <c r="I31" s="22">
        <f t="shared" si="132"/>
        <v>2083.0080000000003</v>
      </c>
      <c r="J31" s="22">
        <f t="shared" si="132"/>
        <v>2157.3360000000002</v>
      </c>
      <c r="K31" s="22">
        <f t="shared" si="132"/>
        <v>2431.848</v>
      </c>
      <c r="L31" s="22">
        <f t="shared" si="132"/>
        <v>2354.328</v>
      </c>
      <c r="M31" s="22">
        <f t="shared" si="132"/>
        <v>3284.5680000000002</v>
      </c>
      <c r="N31" s="22">
        <f t="shared" si="132"/>
        <v>2311.0080000000003</v>
      </c>
      <c r="O31" s="22">
        <f t="shared" si="132"/>
        <v>2334.7200000000003</v>
      </c>
      <c r="P31" s="22">
        <f t="shared" si="132"/>
        <v>905.16000000000008</v>
      </c>
      <c r="Q31" s="22">
        <f t="shared" si="132"/>
        <v>917.92800000000011</v>
      </c>
      <c r="R31" s="22">
        <f t="shared" si="132"/>
        <v>3311.4720000000007</v>
      </c>
      <c r="S31" s="22">
        <f t="shared" si="132"/>
        <v>1567.2720000000002</v>
      </c>
      <c r="T31" s="22">
        <f t="shared" si="132"/>
        <v>905.6160000000001</v>
      </c>
      <c r="U31" s="22">
        <f t="shared" si="132"/>
        <v>2362.5360000000005</v>
      </c>
      <c r="V31" s="22">
        <f t="shared" si="132"/>
        <v>2357.0640000000003</v>
      </c>
      <c r="W31" s="22">
        <f t="shared" si="132"/>
        <v>2365.7280000000001</v>
      </c>
      <c r="X31" s="22">
        <f t="shared" si="132"/>
        <v>1892.8560000000002</v>
      </c>
      <c r="Y31" s="22">
        <f t="shared" si="132"/>
        <v>3302.3520000000008</v>
      </c>
      <c r="Z31" s="22">
        <f t="shared" si="132"/>
        <v>3292.32</v>
      </c>
      <c r="AA31" s="22">
        <f t="shared" si="132"/>
        <v>3233.4960000000005</v>
      </c>
      <c r="AB31" s="22">
        <f t="shared" si="132"/>
        <v>915.19200000000001</v>
      </c>
      <c r="AC31" s="22">
        <f t="shared" si="132"/>
        <v>1798.4640000000002</v>
      </c>
      <c r="AD31" s="22">
        <f t="shared" si="132"/>
        <v>782.952</v>
      </c>
      <c r="AE31" s="22">
        <f t="shared" si="132"/>
        <v>2443.7040000000002</v>
      </c>
      <c r="AF31" s="22">
        <f t="shared" si="132"/>
        <v>2038.3200000000002</v>
      </c>
      <c r="AG31" s="22">
        <f t="shared" si="132"/>
        <v>2503.8960000000002</v>
      </c>
      <c r="AH31" s="22">
        <f t="shared" si="132"/>
        <v>2430.4800000000005</v>
      </c>
      <c r="AI31" s="22">
        <f t="shared" si="132"/>
        <v>1174.6560000000002</v>
      </c>
      <c r="AJ31" s="22">
        <f t="shared" si="132"/>
        <v>2522.1360000000004</v>
      </c>
      <c r="AK31" s="22">
        <f t="shared" si="132"/>
        <v>1887.8400000000001</v>
      </c>
      <c r="AL31" s="57">
        <v>0.38</v>
      </c>
      <c r="AM31" s="22">
        <f>$C$31*12*AM35</f>
        <v>2665.32</v>
      </c>
      <c r="AN31" s="57">
        <v>0.38</v>
      </c>
      <c r="AO31" s="22">
        <f>$C$31*12*AO35</f>
        <v>2341.5600000000004</v>
      </c>
      <c r="AP31" s="71" t="s">
        <v>46</v>
      </c>
      <c r="AQ31" s="57" t="s">
        <v>5</v>
      </c>
      <c r="AR31" s="89">
        <v>0.38</v>
      </c>
      <c r="AS31" s="40">
        <f t="shared" ref="AS31" si="133">$AR$31*12*AS35</f>
        <v>951.67200000000003</v>
      </c>
      <c r="AT31" s="40">
        <f t="shared" ref="AT31:BJ31" si="134">$AR$31*12*AT35</f>
        <v>2727.7920000000004</v>
      </c>
      <c r="AU31" s="40">
        <f t="shared" si="134"/>
        <v>3279.5520000000006</v>
      </c>
      <c r="AV31" s="40">
        <f t="shared" si="134"/>
        <v>2504.808</v>
      </c>
      <c r="AW31" s="40">
        <f t="shared" si="134"/>
        <v>2511.6480000000001</v>
      </c>
      <c r="AX31" s="40">
        <f t="shared" si="134"/>
        <v>1908.3600000000001</v>
      </c>
      <c r="AY31" s="40">
        <f t="shared" si="134"/>
        <v>3272.2560000000003</v>
      </c>
      <c r="AZ31" s="40">
        <f t="shared" si="134"/>
        <v>2373.9360000000001</v>
      </c>
      <c r="BA31" s="40">
        <f t="shared" si="134"/>
        <v>2360.7120000000004</v>
      </c>
      <c r="BB31" s="40">
        <f t="shared" si="134"/>
        <v>2531.7120000000004</v>
      </c>
      <c r="BC31" s="40">
        <f t="shared" si="134"/>
        <v>1391.712</v>
      </c>
      <c r="BD31" s="40">
        <f t="shared" si="134"/>
        <v>2763.36</v>
      </c>
      <c r="BE31" s="40">
        <f t="shared" si="134"/>
        <v>2678.0880000000002</v>
      </c>
      <c r="BF31" s="40">
        <f t="shared" si="134"/>
        <v>2441.88</v>
      </c>
      <c r="BG31" s="40">
        <f t="shared" si="134"/>
        <v>2423.1840000000002</v>
      </c>
      <c r="BH31" s="40">
        <f t="shared" si="134"/>
        <v>2463.3120000000004</v>
      </c>
      <c r="BI31" s="40">
        <f t="shared" si="134"/>
        <v>1625.64</v>
      </c>
      <c r="BJ31" s="40">
        <f t="shared" si="134"/>
        <v>3363.4560000000006</v>
      </c>
      <c r="BK31" s="89">
        <v>0.38</v>
      </c>
      <c r="BL31" s="40">
        <f>$AR$31*12*BL35</f>
        <v>3287.3040000000001</v>
      </c>
      <c r="BM31" s="40">
        <f>$AR$31*12*BM35</f>
        <v>2746.9440000000004</v>
      </c>
      <c r="BN31" s="89">
        <v>0.38</v>
      </c>
      <c r="BO31" s="40">
        <f>$AR$31*12*BO35</f>
        <v>3341.1120000000005</v>
      </c>
      <c r="BP31" s="40">
        <f>$AR$31*12*BP35</f>
        <v>3345.6720000000005</v>
      </c>
      <c r="BQ31" s="53" t="s">
        <v>46</v>
      </c>
      <c r="BR31" s="44" t="s">
        <v>5</v>
      </c>
      <c r="BS31" s="44">
        <v>0.41</v>
      </c>
      <c r="BT31" s="47">
        <f>$BS$31*12*BT35</f>
        <v>2603.6640000000002</v>
      </c>
      <c r="BU31" s="47">
        <f t="shared" ref="BU31:CC31" si="135">$BS$31*12*BU35</f>
        <v>5055.3</v>
      </c>
      <c r="BV31" s="47">
        <f t="shared" si="135"/>
        <v>5203.3919999999998</v>
      </c>
      <c r="BW31" s="47">
        <f t="shared" si="135"/>
        <v>2555.94</v>
      </c>
      <c r="BX31" s="47">
        <f t="shared" si="135"/>
        <v>2543.1479999999997</v>
      </c>
      <c r="BY31" s="47">
        <f t="shared" ref="BY31:CA31" si="136">$BS$31*12*BY35</f>
        <v>2603.6640000000002</v>
      </c>
      <c r="BZ31" s="47">
        <f t="shared" si="136"/>
        <v>2040.816</v>
      </c>
      <c r="CA31" s="47">
        <f t="shared" si="136"/>
        <v>3367.248</v>
      </c>
      <c r="CB31" s="47">
        <f t="shared" si="135"/>
        <v>2671.0679999999998</v>
      </c>
      <c r="CC31" s="47">
        <f t="shared" si="135"/>
        <v>2534.7840000000001</v>
      </c>
      <c r="CD31" s="27" t="s">
        <v>82</v>
      </c>
      <c r="CE31" s="56" t="s">
        <v>5</v>
      </c>
      <c r="CF31" s="67">
        <v>0.33</v>
      </c>
      <c r="CG31" s="22">
        <f>$CF$31*12*CG35</f>
        <v>2181.1679999999997</v>
      </c>
      <c r="CH31" s="22">
        <f t="shared" ref="CH31:CN31" si="137">$CF$31*12*CH35</f>
        <v>2152.2599999999998</v>
      </c>
      <c r="CI31" s="22">
        <f t="shared" si="137"/>
        <v>2111.4720000000002</v>
      </c>
      <c r="CJ31" s="22">
        <f t="shared" si="137"/>
        <v>2447.2800000000002</v>
      </c>
      <c r="CK31" s="22">
        <f t="shared" si="137"/>
        <v>3197.3040000000001</v>
      </c>
      <c r="CL31" s="22">
        <f t="shared" si="137"/>
        <v>2014.056</v>
      </c>
      <c r="CM31" s="22">
        <f t="shared" si="137"/>
        <v>1992.672</v>
      </c>
      <c r="CN31" s="22">
        <f t="shared" si="137"/>
        <v>2256.4079999999999</v>
      </c>
      <c r="CO31" s="67">
        <v>0.33</v>
      </c>
      <c r="CP31" s="22">
        <f>$CF$31*12*CP35</f>
        <v>2380.752</v>
      </c>
      <c r="CQ31" s="67">
        <v>0.33</v>
      </c>
      <c r="CR31" s="22">
        <f>$CF$31*12*CR35</f>
        <v>2630.232</v>
      </c>
      <c r="CS31" s="71" t="s">
        <v>82</v>
      </c>
      <c r="CT31" s="57" t="s">
        <v>5</v>
      </c>
      <c r="CU31" s="89">
        <v>0.33</v>
      </c>
      <c r="CV31" s="40">
        <f>$CU$31*12*CV35</f>
        <v>859.71600000000001</v>
      </c>
      <c r="CW31" s="89">
        <v>0.33</v>
      </c>
      <c r="CX31" s="40">
        <f>$CU$31*12*CX35</f>
        <v>1780.4160000000002</v>
      </c>
      <c r="CY31" s="94"/>
      <c r="CZ31" s="51"/>
      <c r="DA31" s="103"/>
      <c r="DB31" s="47">
        <f t="shared" si="107"/>
        <v>0</v>
      </c>
      <c r="DC31" s="47">
        <f t="shared" si="78"/>
        <v>0</v>
      </c>
      <c r="DD31" s="109"/>
      <c r="DE31" s="109"/>
      <c r="DF31" s="109"/>
      <c r="DG31" s="109"/>
      <c r="DH31" s="109"/>
      <c r="DI31" s="109"/>
    </row>
    <row r="32" spans="1:114" s="5" customFormat="1" x14ac:dyDescent="0.2">
      <c r="A32" s="34" t="s">
        <v>23</v>
      </c>
      <c r="B32" s="57" t="s">
        <v>24</v>
      </c>
      <c r="C32" s="61">
        <f>2.21+0.15</f>
        <v>2.36</v>
      </c>
      <c r="D32" s="24">
        <f t="shared" ref="D32:AK32" si="138">$C$32*12*D35</f>
        <v>5641.3440000000001</v>
      </c>
      <c r="E32" s="24">
        <f t="shared" si="138"/>
        <v>14873.664000000001</v>
      </c>
      <c r="F32" s="24">
        <f t="shared" si="138"/>
        <v>15040.752</v>
      </c>
      <c r="G32" s="24">
        <f t="shared" si="138"/>
        <v>14559.312</v>
      </c>
      <c r="H32" s="24">
        <f t="shared" si="138"/>
        <v>19968.432000000001</v>
      </c>
      <c r="I32" s="24">
        <f t="shared" si="138"/>
        <v>12936.576000000001</v>
      </c>
      <c r="J32" s="24">
        <f t="shared" si="138"/>
        <v>13398.192000000001</v>
      </c>
      <c r="K32" s="24">
        <f t="shared" si="138"/>
        <v>15103.055999999999</v>
      </c>
      <c r="L32" s="24">
        <f t="shared" si="138"/>
        <v>14621.615999999998</v>
      </c>
      <c r="M32" s="24">
        <f t="shared" si="138"/>
        <v>20398.896000000001</v>
      </c>
      <c r="N32" s="24">
        <f t="shared" si="138"/>
        <v>14352.576000000001</v>
      </c>
      <c r="O32" s="24">
        <f t="shared" si="138"/>
        <v>14499.84</v>
      </c>
      <c r="P32" s="24">
        <f t="shared" si="138"/>
        <v>5621.52</v>
      </c>
      <c r="Q32" s="24">
        <f t="shared" si="138"/>
        <v>5700.8160000000007</v>
      </c>
      <c r="R32" s="24">
        <f t="shared" si="138"/>
        <v>20565.984</v>
      </c>
      <c r="S32" s="24">
        <f t="shared" si="138"/>
        <v>9733.5839999999989</v>
      </c>
      <c r="T32" s="24">
        <f t="shared" si="138"/>
        <v>5624.3519999999999</v>
      </c>
      <c r="U32" s="24">
        <f t="shared" si="138"/>
        <v>14672.592000000001</v>
      </c>
      <c r="V32" s="24">
        <f t="shared" si="138"/>
        <v>14638.608</v>
      </c>
      <c r="W32" s="24">
        <f t="shared" si="138"/>
        <v>14692.415999999999</v>
      </c>
      <c r="X32" s="24">
        <f t="shared" si="138"/>
        <v>11755.632000000001</v>
      </c>
      <c r="Y32" s="24">
        <f t="shared" si="138"/>
        <v>20509.344000000001</v>
      </c>
      <c r="Z32" s="24">
        <f t="shared" si="138"/>
        <v>20447.04</v>
      </c>
      <c r="AA32" s="24">
        <f t="shared" si="138"/>
        <v>20081.712</v>
      </c>
      <c r="AB32" s="24">
        <f t="shared" si="138"/>
        <v>5683.8239999999996</v>
      </c>
      <c r="AC32" s="24">
        <f t="shared" si="138"/>
        <v>11169.407999999999</v>
      </c>
      <c r="AD32" s="24">
        <f t="shared" si="138"/>
        <v>4862.5439999999999</v>
      </c>
      <c r="AE32" s="24">
        <f t="shared" si="138"/>
        <v>15176.688</v>
      </c>
      <c r="AF32" s="24">
        <f t="shared" si="138"/>
        <v>12659.04</v>
      </c>
      <c r="AG32" s="24">
        <f t="shared" si="138"/>
        <v>15550.512000000001</v>
      </c>
      <c r="AH32" s="24">
        <f t="shared" si="138"/>
        <v>15094.56</v>
      </c>
      <c r="AI32" s="24">
        <f t="shared" si="138"/>
        <v>7295.2320000000009</v>
      </c>
      <c r="AJ32" s="24">
        <f t="shared" si="138"/>
        <v>15663.792000000001</v>
      </c>
      <c r="AK32" s="24">
        <f t="shared" si="138"/>
        <v>11724.48</v>
      </c>
      <c r="AL32" s="61">
        <f>2.21+0.15+0.87</f>
        <v>3.23</v>
      </c>
      <c r="AM32" s="24">
        <f>$AL$32*12*AM35</f>
        <v>22655.219999999998</v>
      </c>
      <c r="AN32" s="61">
        <f>2.21+0.15+1.05</f>
        <v>3.41</v>
      </c>
      <c r="AO32" s="24">
        <f>AN32*12*AO35</f>
        <v>21012.420000000002</v>
      </c>
      <c r="AP32" s="73" t="s">
        <v>23</v>
      </c>
      <c r="AQ32" s="57" t="s">
        <v>24</v>
      </c>
      <c r="AR32" s="90">
        <f>2.01</f>
        <v>2.0099999999999998</v>
      </c>
      <c r="AS32" s="80">
        <f>$AR$32*12*AS35</f>
        <v>5033.8439999999991</v>
      </c>
      <c r="AT32" s="80">
        <f t="shared" ref="AT32:BJ32" si="139">$AR$32*12*AT35</f>
        <v>14428.583999999999</v>
      </c>
      <c r="AU32" s="80">
        <f t="shared" si="139"/>
        <v>17347.103999999999</v>
      </c>
      <c r="AV32" s="80">
        <f t="shared" si="139"/>
        <v>13249.115999999998</v>
      </c>
      <c r="AW32" s="80">
        <f t="shared" si="139"/>
        <v>13285.295999999997</v>
      </c>
      <c r="AX32" s="80">
        <f t="shared" si="139"/>
        <v>10094.219999999999</v>
      </c>
      <c r="AY32" s="80">
        <f t="shared" si="139"/>
        <v>17308.511999999999</v>
      </c>
      <c r="AZ32" s="80">
        <f t="shared" si="139"/>
        <v>12556.871999999999</v>
      </c>
      <c r="BA32" s="80">
        <f t="shared" si="139"/>
        <v>12486.923999999999</v>
      </c>
      <c r="BB32" s="80">
        <f t="shared" si="139"/>
        <v>13391.423999999999</v>
      </c>
      <c r="BC32" s="80">
        <f t="shared" si="139"/>
        <v>7361.4239999999991</v>
      </c>
      <c r="BD32" s="80">
        <f t="shared" si="139"/>
        <v>14616.72</v>
      </c>
      <c r="BE32" s="80">
        <f t="shared" si="139"/>
        <v>14165.675999999998</v>
      </c>
      <c r="BF32" s="80">
        <f t="shared" si="139"/>
        <v>12916.259999999998</v>
      </c>
      <c r="BG32" s="80">
        <f t="shared" si="139"/>
        <v>12817.367999999999</v>
      </c>
      <c r="BH32" s="80">
        <f t="shared" si="139"/>
        <v>13029.624</v>
      </c>
      <c r="BI32" s="80">
        <f t="shared" si="139"/>
        <v>8598.7799999999988</v>
      </c>
      <c r="BJ32" s="80">
        <f t="shared" si="139"/>
        <v>17790.912</v>
      </c>
      <c r="BK32" s="90">
        <f>2.01+0.87</f>
        <v>2.88</v>
      </c>
      <c r="BL32" s="80">
        <f>$BK$32*12*BL35</f>
        <v>24914.304</v>
      </c>
      <c r="BM32" s="80">
        <f>$BK$32*12*BM35</f>
        <v>20818.944</v>
      </c>
      <c r="BN32" s="90">
        <f>2.01+1.05</f>
        <v>3.0599999999999996</v>
      </c>
      <c r="BO32" s="80">
        <f>$BN$32*12*BO35</f>
        <v>26904.744000000002</v>
      </c>
      <c r="BP32" s="80">
        <f>$BN$32*12*BP35</f>
        <v>26941.464</v>
      </c>
      <c r="BQ32" s="43" t="s">
        <v>23</v>
      </c>
      <c r="BR32" s="44" t="s">
        <v>24</v>
      </c>
      <c r="BS32" s="94">
        <f>2.29+0.15</f>
        <v>2.44</v>
      </c>
      <c r="BT32" s="49">
        <f>$BS$32*12*BT35</f>
        <v>15494.976000000002</v>
      </c>
      <c r="BU32" s="49">
        <f t="shared" ref="BU32:CC32" si="140">$BS$32*12*BU35</f>
        <v>30085.200000000001</v>
      </c>
      <c r="BV32" s="49">
        <f t="shared" si="140"/>
        <v>30966.527999999998</v>
      </c>
      <c r="BW32" s="49">
        <f t="shared" si="140"/>
        <v>15210.960000000001</v>
      </c>
      <c r="BX32" s="49">
        <f t="shared" si="140"/>
        <v>15134.832</v>
      </c>
      <c r="BY32" s="49">
        <f t="shared" ref="BY32:CA32" si="141">$BS$32*12*BY35</f>
        <v>15494.976000000002</v>
      </c>
      <c r="BZ32" s="49">
        <f t="shared" si="141"/>
        <v>12145.344000000001</v>
      </c>
      <c r="CA32" s="49">
        <f t="shared" si="141"/>
        <v>20039.232</v>
      </c>
      <c r="CB32" s="49">
        <f t="shared" si="140"/>
        <v>15896.111999999999</v>
      </c>
      <c r="CC32" s="49">
        <f t="shared" si="140"/>
        <v>15085.056000000002</v>
      </c>
      <c r="CD32" s="34" t="s">
        <v>23</v>
      </c>
      <c r="CE32" s="56" t="s">
        <v>24</v>
      </c>
      <c r="CF32" s="95">
        <f>2.78+0.15</f>
        <v>2.9299999999999997</v>
      </c>
      <c r="CG32" s="24">
        <f>$CF$32*12*CG35</f>
        <v>19366.127999999997</v>
      </c>
      <c r="CH32" s="24">
        <f t="shared" ref="CH32:CN32" si="142">$CF$32*12*CH35</f>
        <v>19109.46</v>
      </c>
      <c r="CI32" s="24">
        <f t="shared" si="142"/>
        <v>18747.311999999998</v>
      </c>
      <c r="CJ32" s="24">
        <f t="shared" si="142"/>
        <v>21728.879999999997</v>
      </c>
      <c r="CK32" s="24">
        <f t="shared" si="142"/>
        <v>28388.183999999997</v>
      </c>
      <c r="CL32" s="24">
        <f t="shared" si="142"/>
        <v>17882.376</v>
      </c>
      <c r="CM32" s="24">
        <f t="shared" si="142"/>
        <v>17692.511999999999</v>
      </c>
      <c r="CN32" s="24">
        <f t="shared" si="142"/>
        <v>20034.167999999998</v>
      </c>
      <c r="CO32" s="95">
        <f>2.78+0.15+1.05</f>
        <v>3.9799999999999995</v>
      </c>
      <c r="CP32" s="24">
        <f>CO32*12*CP35</f>
        <v>28713.311999999998</v>
      </c>
      <c r="CQ32" s="95">
        <f>2.78+0.15+0.18</f>
        <v>3.11</v>
      </c>
      <c r="CR32" s="24">
        <f>CQ32*12*CR35</f>
        <v>24787.944000000003</v>
      </c>
      <c r="CS32" s="73" t="s">
        <v>23</v>
      </c>
      <c r="CT32" s="57" t="s">
        <v>24</v>
      </c>
      <c r="CU32" s="90">
        <f>2.48</f>
        <v>2.48</v>
      </c>
      <c r="CV32" s="80">
        <f>$CU$32*12*CV35</f>
        <v>6460.8959999999997</v>
      </c>
      <c r="CW32" s="90">
        <f>2.48+1.22</f>
        <v>3.7</v>
      </c>
      <c r="CX32" s="80">
        <f>CW32*12*CX35</f>
        <v>19962.240000000005</v>
      </c>
      <c r="CY32" s="43" t="s">
        <v>23</v>
      </c>
      <c r="CZ32" s="51" t="s">
        <v>24</v>
      </c>
      <c r="DA32" s="103">
        <v>1.95</v>
      </c>
      <c r="DB32" s="47">
        <f t="shared" si="107"/>
        <v>12673.44</v>
      </c>
      <c r="DC32" s="47">
        <f t="shared" si="78"/>
        <v>27122.939999999995</v>
      </c>
      <c r="DD32" s="108"/>
      <c r="DE32" s="108"/>
      <c r="DF32" s="108"/>
      <c r="DG32" s="108"/>
      <c r="DH32" s="108"/>
      <c r="DI32" s="108"/>
      <c r="DJ32" s="108"/>
    </row>
    <row r="33" spans="1:150" s="1" customFormat="1" x14ac:dyDescent="0.2">
      <c r="A33" s="34" t="s">
        <v>27</v>
      </c>
      <c r="B33" s="57" t="s">
        <v>24</v>
      </c>
      <c r="C33" s="61">
        <v>0.65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84">
        <f>$C$33*12*V35</f>
        <v>4031.82</v>
      </c>
      <c r="W33" s="84">
        <f t="shared" ref="W33:AC33" si="143">$C$33*12*W35</f>
        <v>4046.64</v>
      </c>
      <c r="X33" s="84">
        <f t="shared" si="143"/>
        <v>3237.7800000000007</v>
      </c>
      <c r="Y33" s="84">
        <f t="shared" si="143"/>
        <v>5648.7600000000011</v>
      </c>
      <c r="Z33" s="84">
        <f t="shared" si="143"/>
        <v>5631.6</v>
      </c>
      <c r="AA33" s="84">
        <f t="shared" si="143"/>
        <v>5530.9800000000005</v>
      </c>
      <c r="AB33" s="84">
        <f t="shared" si="143"/>
        <v>1565.46</v>
      </c>
      <c r="AC33" s="84">
        <f t="shared" si="143"/>
        <v>3076.32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0</v>
      </c>
      <c r="AJ33" s="84">
        <v>0</v>
      </c>
      <c r="AK33" s="84">
        <f t="shared" ref="AK33" si="144">$C$33*12*AK35</f>
        <v>3229.2000000000003</v>
      </c>
      <c r="AL33" s="61">
        <v>0.65</v>
      </c>
      <c r="AM33" s="84">
        <v>0</v>
      </c>
      <c r="AN33" s="61">
        <v>0.65</v>
      </c>
      <c r="AO33" s="75">
        <v>0</v>
      </c>
      <c r="AP33" s="73" t="s">
        <v>27</v>
      </c>
      <c r="AQ33" s="57" t="s">
        <v>24</v>
      </c>
      <c r="AR33" s="90">
        <v>0.65</v>
      </c>
      <c r="AS33" s="81">
        <v>0</v>
      </c>
      <c r="AT33" s="81">
        <v>0</v>
      </c>
      <c r="AU33" s="81">
        <v>0</v>
      </c>
      <c r="AV33" s="81">
        <v>0</v>
      </c>
      <c r="AW33" s="81">
        <v>0</v>
      </c>
      <c r="AX33" s="81">
        <v>0</v>
      </c>
      <c r="AY33" s="81">
        <f>$AR$33*12*AY35</f>
        <v>5597.2800000000007</v>
      </c>
      <c r="AZ33" s="81">
        <f t="shared" ref="AZ33:BB33" si="145">$AR$33*12*AZ35</f>
        <v>4060.6800000000007</v>
      </c>
      <c r="BA33" s="81">
        <f t="shared" si="145"/>
        <v>4038.0600000000009</v>
      </c>
      <c r="BB33" s="81">
        <f t="shared" si="145"/>
        <v>4330.5600000000004</v>
      </c>
      <c r="BC33" s="81">
        <v>0</v>
      </c>
      <c r="BD33" s="81">
        <v>0</v>
      </c>
      <c r="BE33" s="81">
        <v>0</v>
      </c>
      <c r="BF33" s="81">
        <v>0</v>
      </c>
      <c r="BG33" s="81">
        <v>0</v>
      </c>
      <c r="BH33" s="81">
        <v>0</v>
      </c>
      <c r="BI33" s="81">
        <v>0</v>
      </c>
      <c r="BJ33" s="81">
        <v>0</v>
      </c>
      <c r="BK33" s="90">
        <v>0.65</v>
      </c>
      <c r="BL33" s="81">
        <f>BK33*12*BL35</f>
        <v>5623.02</v>
      </c>
      <c r="BM33" s="81">
        <v>0</v>
      </c>
      <c r="BN33" s="90">
        <v>0.65</v>
      </c>
      <c r="BO33" s="91">
        <v>0</v>
      </c>
      <c r="BP33" s="91">
        <v>0</v>
      </c>
      <c r="BQ33" s="43" t="s">
        <v>27</v>
      </c>
      <c r="BR33" s="44" t="s">
        <v>24</v>
      </c>
      <c r="BS33" s="94">
        <v>0.65</v>
      </c>
      <c r="BT33" s="81">
        <v>0</v>
      </c>
      <c r="BU33" s="81">
        <v>0</v>
      </c>
      <c r="BV33" s="81">
        <v>0</v>
      </c>
      <c r="BW33" s="81">
        <f>$BS$33*BW35*12</f>
        <v>4052.1000000000004</v>
      </c>
      <c r="BX33" s="81">
        <f t="shared" ref="BX33:CC33" si="146">$BS$33*BX35*12</f>
        <v>4031.82</v>
      </c>
      <c r="BY33" s="81">
        <f t="shared" si="146"/>
        <v>4127.76</v>
      </c>
      <c r="BZ33" s="81">
        <f t="shared" si="146"/>
        <v>3235.44</v>
      </c>
      <c r="CA33" s="81">
        <f t="shared" si="146"/>
        <v>5338.32</v>
      </c>
      <c r="CB33" s="81">
        <f t="shared" si="146"/>
        <v>4234.62</v>
      </c>
      <c r="CC33" s="81">
        <f t="shared" si="146"/>
        <v>4018.5600000000004</v>
      </c>
      <c r="CD33" s="34" t="s">
        <v>83</v>
      </c>
      <c r="CE33" s="56" t="s">
        <v>24</v>
      </c>
      <c r="CF33" s="61">
        <v>0.65</v>
      </c>
      <c r="CG33" s="24">
        <f>$CF$33*12*CG35</f>
        <v>4296.24</v>
      </c>
      <c r="CH33" s="24">
        <f t="shared" ref="CH33:CK33" si="147">$CF$33*12*CH35</f>
        <v>4239.3</v>
      </c>
      <c r="CI33" s="24">
        <f t="shared" si="147"/>
        <v>4158.9600000000009</v>
      </c>
      <c r="CJ33" s="24">
        <f t="shared" si="147"/>
        <v>4820.4000000000005</v>
      </c>
      <c r="CK33" s="24">
        <f t="shared" si="147"/>
        <v>6297.72</v>
      </c>
      <c r="CL33" s="24">
        <v>0</v>
      </c>
      <c r="CM33" s="24">
        <v>0</v>
      </c>
      <c r="CN33" s="24">
        <v>0</v>
      </c>
      <c r="CO33" s="61">
        <v>0.65</v>
      </c>
      <c r="CP33" s="24">
        <f>$CF$33*12*CP35</f>
        <v>4689.3600000000006</v>
      </c>
      <c r="CQ33" s="61">
        <v>0.65</v>
      </c>
      <c r="CR33" s="24">
        <v>0</v>
      </c>
      <c r="CS33" s="73" t="s">
        <v>83</v>
      </c>
      <c r="CT33" s="57" t="s">
        <v>24</v>
      </c>
      <c r="CU33" s="90">
        <v>0.65</v>
      </c>
      <c r="CV33" s="81">
        <v>0</v>
      </c>
      <c r="CW33" s="90">
        <v>0.65</v>
      </c>
      <c r="CX33" s="81">
        <f>CW33*12*CX35</f>
        <v>3506.8800000000006</v>
      </c>
      <c r="CY33" s="43" t="s">
        <v>27</v>
      </c>
      <c r="CZ33" s="51" t="s">
        <v>24</v>
      </c>
      <c r="DA33" s="103">
        <v>0.65</v>
      </c>
      <c r="DB33" s="49">
        <v>0</v>
      </c>
      <c r="DC33" s="49">
        <v>0</v>
      </c>
      <c r="DD33" s="134"/>
      <c r="DE33" s="134"/>
      <c r="DF33" s="134"/>
      <c r="DG33" s="109"/>
      <c r="DH33" s="109"/>
      <c r="DI33" s="109"/>
      <c r="DJ33" s="109"/>
    </row>
    <row r="34" spans="1:150" s="10" customFormat="1" x14ac:dyDescent="0.2">
      <c r="A34" s="31" t="s">
        <v>2</v>
      </c>
      <c r="B34" s="64"/>
      <c r="C34" s="64"/>
      <c r="D34" s="8">
        <f>D32+D26+D22+D12+D9+D33</f>
        <v>53138.591999999997</v>
      </c>
      <c r="E34" s="8">
        <f t="shared" ref="E34:AK34" si="148">E32+E26+E22+E12+E9+E33</f>
        <v>147476.16</v>
      </c>
      <c r="F34" s="8">
        <f t="shared" si="148"/>
        <v>149132.88</v>
      </c>
      <c r="G34" s="8">
        <f t="shared" si="148"/>
        <v>144359.28</v>
      </c>
      <c r="H34" s="8">
        <f t="shared" si="148"/>
        <v>197992.08</v>
      </c>
      <c r="I34" s="8">
        <f t="shared" si="148"/>
        <v>128269.43999999999</v>
      </c>
      <c r="J34" s="8">
        <f t="shared" si="148"/>
        <v>132846.48000000001</v>
      </c>
      <c r="K34" s="8">
        <f t="shared" si="148"/>
        <v>149750.63999999998</v>
      </c>
      <c r="L34" s="8">
        <f t="shared" si="148"/>
        <v>144977.04</v>
      </c>
      <c r="M34" s="8">
        <f t="shared" si="148"/>
        <v>202260.23999999996</v>
      </c>
      <c r="N34" s="8">
        <f t="shared" si="148"/>
        <v>142309.44</v>
      </c>
      <c r="O34" s="8">
        <f t="shared" si="148"/>
        <v>143769.60000000001</v>
      </c>
      <c r="P34" s="8">
        <f t="shared" si="148"/>
        <v>55738.8</v>
      </c>
      <c r="Q34" s="8">
        <f t="shared" si="148"/>
        <v>56525.04</v>
      </c>
      <c r="R34" s="8">
        <f t="shared" si="148"/>
        <v>203916.96000000002</v>
      </c>
      <c r="S34" s="8">
        <f t="shared" si="148"/>
        <v>96510.959999999992</v>
      </c>
      <c r="T34" s="8">
        <f t="shared" si="148"/>
        <v>55766.87999999999</v>
      </c>
      <c r="U34" s="8">
        <f t="shared" si="148"/>
        <v>145482.48000000001</v>
      </c>
      <c r="V34" s="8">
        <f t="shared" si="148"/>
        <v>149177.34000000003</v>
      </c>
      <c r="W34" s="8">
        <f t="shared" si="148"/>
        <v>149725.68</v>
      </c>
      <c r="X34" s="8">
        <f t="shared" si="148"/>
        <v>119797.86</v>
      </c>
      <c r="Y34" s="8">
        <f t="shared" si="148"/>
        <v>209004.12000000002</v>
      </c>
      <c r="Z34" s="8">
        <f t="shared" si="148"/>
        <v>208369.20000000004</v>
      </c>
      <c r="AA34" s="8">
        <f t="shared" si="148"/>
        <v>204646.26</v>
      </c>
      <c r="AB34" s="8">
        <f t="shared" si="148"/>
        <v>57922.02</v>
      </c>
      <c r="AC34" s="8">
        <f t="shared" si="148"/>
        <v>113823.84</v>
      </c>
      <c r="AD34" s="8">
        <f t="shared" si="148"/>
        <v>45802.691999999995</v>
      </c>
      <c r="AE34" s="8">
        <f t="shared" si="148"/>
        <v>150480.71999999997</v>
      </c>
      <c r="AF34" s="8">
        <f t="shared" si="148"/>
        <v>125517.6</v>
      </c>
      <c r="AG34" s="8">
        <f t="shared" si="148"/>
        <v>154187.28</v>
      </c>
      <c r="AH34" s="8">
        <f t="shared" si="148"/>
        <v>149666.4</v>
      </c>
      <c r="AI34" s="8">
        <f t="shared" si="148"/>
        <v>72334.080000000002</v>
      </c>
      <c r="AJ34" s="8">
        <f t="shared" si="148"/>
        <v>155310.48000000001</v>
      </c>
      <c r="AK34" s="8">
        <f t="shared" si="148"/>
        <v>119480.39999999998</v>
      </c>
      <c r="AL34" s="64"/>
      <c r="AM34" s="8">
        <f>AM32+AM26+AM22+AM12+AM9+AM33</f>
        <v>203896.98</v>
      </c>
      <c r="AN34" s="64"/>
      <c r="AO34" s="8">
        <f>AO32+AO26+AO22+AO12+AO9+AO33</f>
        <v>186955.08</v>
      </c>
      <c r="AP34" s="74" t="s">
        <v>2</v>
      </c>
      <c r="AQ34" s="64"/>
      <c r="AR34" s="74"/>
      <c r="AS34" s="41">
        <f>AS32+AS26+AS22+AS12+AS9+AS33</f>
        <v>45379.727999999996</v>
      </c>
      <c r="AT34" s="41">
        <f t="shared" ref="AT34:BJ34" si="149">AT32+AT26+AT22+AT12+AT9+AT33</f>
        <v>130072.60800000001</v>
      </c>
      <c r="AU34" s="41">
        <f t="shared" si="149"/>
        <v>156382.848</v>
      </c>
      <c r="AV34" s="41">
        <f t="shared" si="149"/>
        <v>119439.79199999999</v>
      </c>
      <c r="AW34" s="41">
        <f t="shared" si="149"/>
        <v>119765.95199999999</v>
      </c>
      <c r="AX34" s="41">
        <f t="shared" si="149"/>
        <v>90998.640000000014</v>
      </c>
      <c r="AY34" s="41">
        <f t="shared" si="149"/>
        <v>161632.22400000002</v>
      </c>
      <c r="AZ34" s="41">
        <f t="shared" si="149"/>
        <v>117259.944</v>
      </c>
      <c r="BA34" s="41">
        <f t="shared" si="149"/>
        <v>116606.74800000001</v>
      </c>
      <c r="BB34" s="41">
        <f t="shared" si="149"/>
        <v>125053.24800000001</v>
      </c>
      <c r="BC34" s="41">
        <f t="shared" si="149"/>
        <v>66362.687999999995</v>
      </c>
      <c r="BD34" s="41">
        <f t="shared" si="149"/>
        <v>131768.63999999998</v>
      </c>
      <c r="BE34" s="41">
        <f t="shared" si="149"/>
        <v>127702.51199999999</v>
      </c>
      <c r="BF34" s="41">
        <f t="shared" si="149"/>
        <v>116439.12</v>
      </c>
      <c r="BG34" s="41">
        <f t="shared" si="149"/>
        <v>115547.61599999999</v>
      </c>
      <c r="BH34" s="41">
        <f t="shared" si="149"/>
        <v>117461.08800000002</v>
      </c>
      <c r="BI34" s="41">
        <f t="shared" si="149"/>
        <v>77517.359999999986</v>
      </c>
      <c r="BJ34" s="41">
        <f t="shared" si="149"/>
        <v>160383.74400000001</v>
      </c>
      <c r="BK34" s="74"/>
      <c r="BL34" s="41">
        <f>BL32+BL26+BL22+BL12+BL9+BL33</f>
        <v>211425.552</v>
      </c>
      <c r="BM34" s="41">
        <f>BM32+BM26+BM22+BM12+BM9+BM33</f>
        <v>171973.152</v>
      </c>
      <c r="BN34" s="74"/>
      <c r="BO34" s="41">
        <f>BO32+BO26+BO22+BO12+BO9+BO33</f>
        <v>220337.54399999999</v>
      </c>
      <c r="BP34" s="41">
        <f>BP32+BP26+BP22+BP12+BP9+BP33</f>
        <v>220638.26400000002</v>
      </c>
      <c r="BQ34" s="45" t="s">
        <v>2</v>
      </c>
      <c r="BR34" s="45"/>
      <c r="BS34" s="45"/>
      <c r="BT34" s="41">
        <f>BT32+BT26+BT22+BT14+BT9+BT33</f>
        <v>149107.39199999999</v>
      </c>
      <c r="BU34" s="41">
        <f t="shared" ref="BU34:CC34" si="150">BU32+BU26+BU22+BU14+BU9+BU33</f>
        <v>289508.39999999997</v>
      </c>
      <c r="BV34" s="41">
        <f t="shared" si="150"/>
        <v>297989.37599999999</v>
      </c>
      <c r="BW34" s="41">
        <f t="shared" si="150"/>
        <v>150426.42000000001</v>
      </c>
      <c r="BX34" s="41">
        <f t="shared" si="150"/>
        <v>149673.56400000001</v>
      </c>
      <c r="BY34" s="41">
        <f t="shared" ref="BY34" si="151">BY32+BY26+BY22+BY14+BY9+BY33</f>
        <v>153235.152</v>
      </c>
      <c r="BZ34" s="41">
        <f t="shared" ref="BZ34" si="152">BZ32+BZ26+BZ22+BZ14+BZ9+BZ33</f>
        <v>120109.48800000001</v>
      </c>
      <c r="CA34" s="41">
        <f t="shared" ref="CA34" si="153">CA32+CA26+CA22+CA14+CA9+CA33</f>
        <v>198174.864</v>
      </c>
      <c r="CB34" s="41">
        <f t="shared" si="150"/>
        <v>157202.12399999998</v>
      </c>
      <c r="CC34" s="41">
        <f t="shared" si="150"/>
        <v>149181.31200000003</v>
      </c>
      <c r="CD34" s="31" t="s">
        <v>2</v>
      </c>
      <c r="CE34" s="63"/>
      <c r="CF34" s="64"/>
      <c r="CG34" s="8">
        <f>CG32+CG26+CG22+CG14+CG9+CG33</f>
        <v>151756.41599999997</v>
      </c>
      <c r="CH34" s="8">
        <f t="shared" ref="CH34:CN34" si="154">CH32+CH26+CH22+CH14+CH9+CH33</f>
        <v>149745.11999999997</v>
      </c>
      <c r="CI34" s="8">
        <f t="shared" si="154"/>
        <v>146907.264</v>
      </c>
      <c r="CJ34" s="8">
        <f t="shared" si="154"/>
        <v>170271.35999999996</v>
      </c>
      <c r="CK34" s="8">
        <f t="shared" si="154"/>
        <v>222454.848</v>
      </c>
      <c r="CL34" s="8">
        <f t="shared" si="154"/>
        <v>136162.39199999999</v>
      </c>
      <c r="CM34" s="8">
        <f t="shared" si="154"/>
        <v>134716.704</v>
      </c>
      <c r="CN34" s="8">
        <f t="shared" si="154"/>
        <v>152546.85599999994</v>
      </c>
      <c r="CO34" s="64"/>
      <c r="CP34" s="8">
        <f>CP32+CP26+CP22+CP14+CP9+CP33</f>
        <v>215710.56</v>
      </c>
      <c r="CQ34" s="64"/>
      <c r="CR34" s="8">
        <f>CR32+CR26+CR22+CR14+CR9+CR33</f>
        <v>188260.848</v>
      </c>
      <c r="CS34" s="74" t="s">
        <v>2</v>
      </c>
      <c r="CT34" s="64"/>
      <c r="CU34" s="74"/>
      <c r="CV34" s="41">
        <f>CV32+CV26+CV22+CV14+CV9+CV33</f>
        <v>42438.707999999999</v>
      </c>
      <c r="CW34" s="74"/>
      <c r="CX34" s="41">
        <f>CX32+CX26+CX22+CX14+CX9+CX33</f>
        <v>136012.99200000003</v>
      </c>
      <c r="CY34" s="45" t="s">
        <v>2</v>
      </c>
      <c r="CZ34" s="104"/>
      <c r="DA34" s="104"/>
      <c r="DB34" s="105">
        <f>DB32+DB31+DB25+DB21+DB12+DB33</f>
        <v>119715.264</v>
      </c>
      <c r="DC34" s="105">
        <f>DC32+DC31+DC25+DC21+DC12+DC33</f>
        <v>256207.46399999998</v>
      </c>
      <c r="DD34" s="135">
        <f>DC34+DB34+CX34+CV34+CR34+CP34+CN34+CM34+CL34+CK34+CJ34+CI34+CH34+CG34+CC34+CB34+CA34+BZ34+BY34+BX34+BW34+BV34+BU34+BT34+BP34+BO34+BM34+BL34+BJ34+BI34+BH34+BG34+BF34+BE34+BD34+BC34+BB34+BA34+AZ34+AY34+AX34+AW34+AV34+AU34+AT34+AS34+AO34+AM34+AK34+AJ34+AI34+AH34+AG34+AF34+AE34+AD34+AC34+AB34+AA34+Z34+Y34+X34+W34+V34+U34+T34+S34+R34+Q34+P34+O34+N34+M34+L34+K34+J34+I34+H34+G34+F34+E34+D34</f>
        <v>11883984.924000001</v>
      </c>
      <c r="DE34" s="135">
        <f>DD34/12</f>
        <v>990332.07700000005</v>
      </c>
      <c r="DF34" s="135">
        <f>DE34*5/100</f>
        <v>49516.60385</v>
      </c>
      <c r="DG34" s="110"/>
      <c r="DH34" s="110"/>
      <c r="DI34" s="110"/>
      <c r="DJ34" s="110"/>
    </row>
    <row r="35" spans="1:150" s="2" customFormat="1" ht="25.5" customHeight="1" x14ac:dyDescent="0.2">
      <c r="A35" s="31" t="s">
        <v>1</v>
      </c>
      <c r="B35" s="64"/>
      <c r="C35" s="30"/>
      <c r="D35" s="36">
        <v>199.2</v>
      </c>
      <c r="E35" s="36">
        <v>525.20000000000005</v>
      </c>
      <c r="F35" s="36">
        <v>531.1</v>
      </c>
      <c r="G35" s="36">
        <v>514.1</v>
      </c>
      <c r="H35" s="36">
        <v>705.1</v>
      </c>
      <c r="I35" s="36">
        <v>456.8</v>
      </c>
      <c r="J35" s="36">
        <v>473.1</v>
      </c>
      <c r="K35" s="36">
        <v>533.29999999999995</v>
      </c>
      <c r="L35" s="36">
        <v>516.29999999999995</v>
      </c>
      <c r="M35" s="36">
        <v>720.3</v>
      </c>
      <c r="N35" s="36">
        <v>506.8</v>
      </c>
      <c r="O35" s="36">
        <v>512</v>
      </c>
      <c r="P35" s="36">
        <v>198.5</v>
      </c>
      <c r="Q35" s="36">
        <v>201.3</v>
      </c>
      <c r="R35" s="36">
        <v>726.2</v>
      </c>
      <c r="S35" s="36">
        <v>343.7</v>
      </c>
      <c r="T35" s="36">
        <v>198.6</v>
      </c>
      <c r="U35" s="36">
        <v>518.1</v>
      </c>
      <c r="V35" s="36">
        <v>516.9</v>
      </c>
      <c r="W35" s="36">
        <v>518.79999999999995</v>
      </c>
      <c r="X35" s="36">
        <v>415.1</v>
      </c>
      <c r="Y35" s="36">
        <v>724.2</v>
      </c>
      <c r="Z35" s="36">
        <v>722</v>
      </c>
      <c r="AA35" s="36">
        <v>709.1</v>
      </c>
      <c r="AB35" s="36">
        <v>200.7</v>
      </c>
      <c r="AC35" s="36">
        <v>394.4</v>
      </c>
      <c r="AD35" s="36">
        <v>171.7</v>
      </c>
      <c r="AE35" s="36">
        <v>535.9</v>
      </c>
      <c r="AF35" s="36">
        <v>447</v>
      </c>
      <c r="AG35" s="36">
        <v>549.1</v>
      </c>
      <c r="AH35" s="36">
        <v>533</v>
      </c>
      <c r="AI35" s="36">
        <v>257.60000000000002</v>
      </c>
      <c r="AJ35" s="36">
        <v>553.1</v>
      </c>
      <c r="AK35" s="36">
        <v>414</v>
      </c>
      <c r="AL35" s="30"/>
      <c r="AM35" s="36">
        <v>584.5</v>
      </c>
      <c r="AN35" s="30"/>
      <c r="AO35" s="36">
        <v>513.5</v>
      </c>
      <c r="AP35" s="74" t="s">
        <v>1</v>
      </c>
      <c r="AQ35" s="64"/>
      <c r="AR35" s="39"/>
      <c r="AS35" s="42">
        <v>208.7</v>
      </c>
      <c r="AT35" s="42">
        <v>598.20000000000005</v>
      </c>
      <c r="AU35" s="42">
        <v>719.2</v>
      </c>
      <c r="AV35" s="42">
        <v>549.29999999999995</v>
      </c>
      <c r="AW35" s="42">
        <v>550.79999999999995</v>
      </c>
      <c r="AX35" s="42">
        <v>418.5</v>
      </c>
      <c r="AY35" s="42">
        <v>717.6</v>
      </c>
      <c r="AZ35" s="42">
        <v>520.6</v>
      </c>
      <c r="BA35" s="42">
        <v>517.70000000000005</v>
      </c>
      <c r="BB35" s="42">
        <v>555.20000000000005</v>
      </c>
      <c r="BC35" s="42">
        <v>305.2</v>
      </c>
      <c r="BD35" s="42">
        <v>606</v>
      </c>
      <c r="BE35" s="42">
        <v>587.29999999999995</v>
      </c>
      <c r="BF35" s="42">
        <v>535.5</v>
      </c>
      <c r="BG35" s="42">
        <v>531.4</v>
      </c>
      <c r="BH35" s="42">
        <v>540.20000000000005</v>
      </c>
      <c r="BI35" s="42">
        <v>356.5</v>
      </c>
      <c r="BJ35" s="42">
        <v>737.6</v>
      </c>
      <c r="BK35" s="39"/>
      <c r="BL35" s="42">
        <v>720.9</v>
      </c>
      <c r="BM35" s="42">
        <v>602.4</v>
      </c>
      <c r="BN35" s="39"/>
      <c r="BO35" s="42">
        <v>732.7</v>
      </c>
      <c r="BP35" s="42">
        <v>733.7</v>
      </c>
      <c r="BQ35" s="45" t="s">
        <v>1</v>
      </c>
      <c r="BR35" s="45"/>
      <c r="BS35" s="93"/>
      <c r="BT35" s="42">
        <v>529.20000000000005</v>
      </c>
      <c r="BU35" s="42">
        <v>1027.5</v>
      </c>
      <c r="BV35" s="42">
        <v>1057.5999999999999</v>
      </c>
      <c r="BW35" s="42">
        <v>519.5</v>
      </c>
      <c r="BX35" s="42">
        <v>516.9</v>
      </c>
      <c r="BY35" s="42">
        <v>529.20000000000005</v>
      </c>
      <c r="BZ35" s="42">
        <v>414.8</v>
      </c>
      <c r="CA35" s="42">
        <v>684.4</v>
      </c>
      <c r="CB35" s="42">
        <v>542.9</v>
      </c>
      <c r="CC35" s="42">
        <v>515.20000000000005</v>
      </c>
      <c r="CD35" s="31" t="s">
        <v>1</v>
      </c>
      <c r="CE35" s="63"/>
      <c r="CF35" s="30"/>
      <c r="CG35" s="65">
        <v>550.79999999999995</v>
      </c>
      <c r="CH35" s="65">
        <v>543.5</v>
      </c>
      <c r="CI35" s="65">
        <v>533.20000000000005</v>
      </c>
      <c r="CJ35" s="65">
        <v>618</v>
      </c>
      <c r="CK35" s="65">
        <v>807.4</v>
      </c>
      <c r="CL35" s="65">
        <v>508.6</v>
      </c>
      <c r="CM35" s="65">
        <v>503.2</v>
      </c>
      <c r="CN35" s="65">
        <v>569.79999999999995</v>
      </c>
      <c r="CO35" s="30"/>
      <c r="CP35" s="65">
        <v>601.20000000000005</v>
      </c>
      <c r="CQ35" s="30"/>
      <c r="CR35" s="65">
        <v>664.2</v>
      </c>
      <c r="CS35" s="74" t="s">
        <v>1</v>
      </c>
      <c r="CT35" s="64"/>
      <c r="CU35" s="39"/>
      <c r="CV35" s="99">
        <v>217.1</v>
      </c>
      <c r="CW35" s="39"/>
      <c r="CX35" s="99">
        <v>449.6</v>
      </c>
      <c r="CY35" s="45" t="s">
        <v>1</v>
      </c>
      <c r="CZ35" s="104"/>
      <c r="DA35" s="52"/>
      <c r="DB35" s="106">
        <v>541.6</v>
      </c>
      <c r="DC35" s="42">
        <v>1159.0999999999999</v>
      </c>
      <c r="DD35" s="135"/>
      <c r="DE35" s="136"/>
      <c r="DF35" s="136"/>
      <c r="DG35" s="111"/>
      <c r="DH35" s="111"/>
      <c r="DI35" s="111"/>
      <c r="DJ35" s="111"/>
    </row>
    <row r="36" spans="1:150" s="2" customFormat="1" ht="25.5" customHeight="1" x14ac:dyDescent="0.2">
      <c r="A36" s="31" t="s">
        <v>28</v>
      </c>
      <c r="B36" s="30"/>
      <c r="C36" s="30"/>
      <c r="D36" s="9">
        <f t="shared" ref="D36:AK36" si="155">D34/12/D35</f>
        <v>22.229999999999997</v>
      </c>
      <c r="E36" s="9">
        <f t="shared" si="155"/>
        <v>23.4</v>
      </c>
      <c r="F36" s="9">
        <f t="shared" si="155"/>
        <v>23.4</v>
      </c>
      <c r="G36" s="9">
        <f t="shared" si="155"/>
        <v>23.4</v>
      </c>
      <c r="H36" s="9">
        <f t="shared" si="155"/>
        <v>23.4</v>
      </c>
      <c r="I36" s="9">
        <f t="shared" si="155"/>
        <v>23.4</v>
      </c>
      <c r="J36" s="9">
        <f t="shared" si="155"/>
        <v>23.400000000000002</v>
      </c>
      <c r="K36" s="9">
        <f t="shared" si="155"/>
        <v>23.400000000000002</v>
      </c>
      <c r="L36" s="9">
        <f t="shared" si="155"/>
        <v>23.400000000000002</v>
      </c>
      <c r="M36" s="9">
        <f t="shared" si="155"/>
        <v>23.4</v>
      </c>
      <c r="N36" s="9">
        <f t="shared" si="155"/>
        <v>23.400000000000002</v>
      </c>
      <c r="O36" s="9">
        <f t="shared" si="155"/>
        <v>23.400000000000002</v>
      </c>
      <c r="P36" s="9">
        <f t="shared" si="155"/>
        <v>23.400000000000002</v>
      </c>
      <c r="Q36" s="9">
        <f t="shared" si="155"/>
        <v>23.4</v>
      </c>
      <c r="R36" s="9">
        <f t="shared" si="155"/>
        <v>23.400000000000002</v>
      </c>
      <c r="S36" s="9">
        <f t="shared" si="155"/>
        <v>23.4</v>
      </c>
      <c r="T36" s="9">
        <f t="shared" si="155"/>
        <v>23.399999999999995</v>
      </c>
      <c r="U36" s="9">
        <f t="shared" si="155"/>
        <v>23.400000000000002</v>
      </c>
      <c r="V36" s="9">
        <f t="shared" si="155"/>
        <v>24.050000000000004</v>
      </c>
      <c r="W36" s="9">
        <f t="shared" si="155"/>
        <v>24.05</v>
      </c>
      <c r="X36" s="9">
        <f t="shared" si="155"/>
        <v>24.05</v>
      </c>
      <c r="Y36" s="9">
        <f t="shared" si="155"/>
        <v>24.05</v>
      </c>
      <c r="Z36" s="9">
        <f t="shared" si="155"/>
        <v>24.050000000000004</v>
      </c>
      <c r="AA36" s="9">
        <f t="shared" si="155"/>
        <v>24.049999999999997</v>
      </c>
      <c r="AB36" s="9">
        <f t="shared" si="155"/>
        <v>24.05</v>
      </c>
      <c r="AC36" s="9">
        <f t="shared" si="155"/>
        <v>24.05</v>
      </c>
      <c r="AD36" s="9">
        <f t="shared" si="155"/>
        <v>22.23</v>
      </c>
      <c r="AE36" s="9">
        <f t="shared" si="155"/>
        <v>23.399999999999995</v>
      </c>
      <c r="AF36" s="9">
        <f t="shared" si="155"/>
        <v>23.400000000000002</v>
      </c>
      <c r="AG36" s="9">
        <f t="shared" si="155"/>
        <v>23.4</v>
      </c>
      <c r="AH36" s="9">
        <f t="shared" si="155"/>
        <v>23.4</v>
      </c>
      <c r="AI36" s="9">
        <f t="shared" si="155"/>
        <v>23.4</v>
      </c>
      <c r="AJ36" s="9">
        <f t="shared" si="155"/>
        <v>23.400000000000002</v>
      </c>
      <c r="AK36" s="9">
        <f t="shared" si="155"/>
        <v>24.049999999999997</v>
      </c>
      <c r="AL36" s="30"/>
      <c r="AM36" s="9">
        <f>AM34/12/AM35</f>
        <v>29.07</v>
      </c>
      <c r="AN36" s="30"/>
      <c r="AO36" s="9">
        <f>AO34/12/AO35</f>
        <v>30.339999999999996</v>
      </c>
      <c r="AP36" s="31" t="s">
        <v>28</v>
      </c>
      <c r="AQ36" s="30"/>
      <c r="AR36" s="39"/>
      <c r="AS36" s="41">
        <f t="shared" ref="AS36" si="156">AS34 /12/AS35</f>
        <v>18.12</v>
      </c>
      <c r="AT36" s="41">
        <f t="shared" ref="AT36:BJ36" si="157">AT34 /12/AT35</f>
        <v>18.119999999999997</v>
      </c>
      <c r="AU36" s="41">
        <f t="shared" si="157"/>
        <v>18.12</v>
      </c>
      <c r="AV36" s="41">
        <f t="shared" si="157"/>
        <v>18.12</v>
      </c>
      <c r="AW36" s="41">
        <f t="shared" si="157"/>
        <v>18.12</v>
      </c>
      <c r="AX36" s="41">
        <f t="shared" si="157"/>
        <v>18.120000000000005</v>
      </c>
      <c r="AY36" s="41">
        <f t="shared" si="157"/>
        <v>18.77</v>
      </c>
      <c r="AZ36" s="41">
        <f t="shared" si="157"/>
        <v>18.77</v>
      </c>
      <c r="BA36" s="41">
        <f t="shared" si="157"/>
        <v>18.77</v>
      </c>
      <c r="BB36" s="41">
        <f t="shared" si="157"/>
        <v>18.77</v>
      </c>
      <c r="BC36" s="41">
        <f t="shared" si="157"/>
        <v>18.119999999999997</v>
      </c>
      <c r="BD36" s="41">
        <f t="shared" si="157"/>
        <v>18.119999999999997</v>
      </c>
      <c r="BE36" s="41">
        <f t="shared" si="157"/>
        <v>18.119999999999997</v>
      </c>
      <c r="BF36" s="41">
        <f t="shared" si="157"/>
        <v>18.12</v>
      </c>
      <c r="BG36" s="41">
        <f t="shared" si="157"/>
        <v>18.119999999999997</v>
      </c>
      <c r="BH36" s="41">
        <f t="shared" si="157"/>
        <v>18.12</v>
      </c>
      <c r="BI36" s="41">
        <f t="shared" si="157"/>
        <v>18.119999999999997</v>
      </c>
      <c r="BJ36" s="41">
        <f t="shared" si="157"/>
        <v>18.12</v>
      </c>
      <c r="BK36" s="39"/>
      <c r="BL36" s="41">
        <f>BL34 /12/BL35</f>
        <v>24.439999999999998</v>
      </c>
      <c r="BM36" s="41">
        <f>BM34 /12/BM35</f>
        <v>23.79</v>
      </c>
      <c r="BN36" s="39"/>
      <c r="BO36" s="41">
        <f>BO34 /12/BO35</f>
        <v>25.06</v>
      </c>
      <c r="BP36" s="41">
        <f>BP34 /12/BP35</f>
        <v>25.06</v>
      </c>
      <c r="BQ36" s="45" t="s">
        <v>28</v>
      </c>
      <c r="BR36" s="93"/>
      <c r="BS36" s="93"/>
      <c r="BT36" s="41">
        <f t="shared" ref="BT36:CC36" si="158">BT34 /12/BT35</f>
        <v>23.479999999999997</v>
      </c>
      <c r="BU36" s="41">
        <f t="shared" si="158"/>
        <v>23.479999999999997</v>
      </c>
      <c r="BV36" s="41">
        <f t="shared" si="158"/>
        <v>23.480000000000004</v>
      </c>
      <c r="BW36" s="41">
        <f t="shared" si="158"/>
        <v>24.130000000000003</v>
      </c>
      <c r="BX36" s="41">
        <f t="shared" si="158"/>
        <v>24.130000000000003</v>
      </c>
      <c r="BY36" s="41">
        <f t="shared" ref="BY36:CB36" si="159">BY34 /12/BY35</f>
        <v>24.129999999999995</v>
      </c>
      <c r="BZ36" s="41">
        <f t="shared" si="159"/>
        <v>24.130000000000003</v>
      </c>
      <c r="CA36" s="41">
        <f t="shared" si="159"/>
        <v>24.130000000000003</v>
      </c>
      <c r="CB36" s="41">
        <f t="shared" si="159"/>
        <v>24.129999999999995</v>
      </c>
      <c r="CC36" s="41">
        <f t="shared" si="158"/>
        <v>24.130000000000006</v>
      </c>
      <c r="CD36" s="31" t="s">
        <v>84</v>
      </c>
      <c r="CE36" s="66"/>
      <c r="CF36" s="30"/>
      <c r="CG36" s="9">
        <f t="shared" ref="CG36:CN36" si="160">CG34 /12/CG35</f>
        <v>22.959999999999997</v>
      </c>
      <c r="CH36" s="9">
        <f t="shared" si="160"/>
        <v>22.959999999999994</v>
      </c>
      <c r="CI36" s="9">
        <f t="shared" si="160"/>
        <v>22.959999999999997</v>
      </c>
      <c r="CJ36" s="9">
        <f t="shared" si="160"/>
        <v>22.959999999999994</v>
      </c>
      <c r="CK36" s="9">
        <f t="shared" si="160"/>
        <v>22.959999999999997</v>
      </c>
      <c r="CL36" s="9">
        <f t="shared" si="160"/>
        <v>22.31</v>
      </c>
      <c r="CM36" s="9">
        <f t="shared" si="160"/>
        <v>22.31</v>
      </c>
      <c r="CN36" s="9">
        <f t="shared" si="160"/>
        <v>22.309999999999995</v>
      </c>
      <c r="CO36" s="30"/>
      <c r="CP36" s="9">
        <f>CP34 /12/CP35</f>
        <v>29.9</v>
      </c>
      <c r="CQ36" s="30"/>
      <c r="CR36" s="9">
        <f>CR34 /12/CR35</f>
        <v>23.619999999999997</v>
      </c>
      <c r="CS36" s="31" t="s">
        <v>28</v>
      </c>
      <c r="CT36" s="30"/>
      <c r="CU36" s="39"/>
      <c r="CV36" s="41">
        <f t="shared" ref="CV36" si="161">CV34/12/CV35</f>
        <v>16.29</v>
      </c>
      <c r="CW36" s="39"/>
      <c r="CX36" s="41">
        <f>CX34/12/CX35</f>
        <v>25.210000000000004</v>
      </c>
      <c r="CY36" s="45" t="s">
        <v>170</v>
      </c>
      <c r="CZ36" s="52"/>
      <c r="DA36" s="52"/>
      <c r="DB36" s="41">
        <f t="shared" ref="DB36:DC36" si="162">DB34/12/DB35</f>
        <v>18.419999999999998</v>
      </c>
      <c r="DC36" s="41">
        <f t="shared" si="162"/>
        <v>18.420000000000002</v>
      </c>
      <c r="DD36" s="111"/>
      <c r="DE36" s="111"/>
      <c r="DF36" s="111"/>
      <c r="DG36" s="111"/>
      <c r="DH36" s="111"/>
      <c r="DI36" s="111"/>
      <c r="DJ36" s="111"/>
    </row>
    <row r="37" spans="1:150" s="2" customFormat="1" ht="15.75" customHeight="1" x14ac:dyDescent="0.2">
      <c r="A37" s="12"/>
      <c r="B37" s="15"/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15"/>
      <c r="AM37" s="70"/>
      <c r="AN37" s="15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87"/>
      <c r="BR37" s="87"/>
      <c r="BS37" s="87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P37" s="96"/>
      <c r="CR37" s="96"/>
      <c r="CX37" s="15"/>
      <c r="CY37" s="15"/>
      <c r="CZ37" s="15"/>
      <c r="DA37" s="15"/>
      <c r="DB37" s="15"/>
      <c r="DC37" s="70"/>
      <c r="DD37" s="137"/>
      <c r="DE37" s="137"/>
      <c r="DF37" s="112"/>
      <c r="DG37" s="112"/>
      <c r="DH37" s="112"/>
      <c r="DI37" s="112"/>
      <c r="DJ37" s="112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1"/>
      <c r="EA37" s="1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35"/>
      <c r="EN37" s="35"/>
      <c r="EO37" s="35"/>
      <c r="EP37" s="35"/>
    </row>
    <row r="38" spans="1:150" s="2" customFormat="1" ht="25.5" customHeight="1" x14ac:dyDescent="0.2">
      <c r="A38" s="12"/>
      <c r="B38" s="15"/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15"/>
      <c r="AM38" s="70"/>
      <c r="AN38" s="15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87"/>
      <c r="BR38" s="87"/>
      <c r="BS38" s="87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P38" s="96"/>
      <c r="CX38" s="15"/>
      <c r="CY38" s="15"/>
      <c r="CZ38" s="15"/>
      <c r="DA38" s="15"/>
      <c r="DB38" s="15"/>
      <c r="DC38" s="70"/>
      <c r="DD38" s="114"/>
      <c r="DE38" s="114"/>
      <c r="DF38" s="115"/>
      <c r="DG38" s="115"/>
      <c r="DH38" s="115"/>
      <c r="DI38" s="115"/>
      <c r="DJ38" s="112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1"/>
      <c r="EA38" s="1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</row>
    <row r="39" spans="1:150" s="1" customFormat="1" ht="12.75" customHeight="1" x14ac:dyDescent="0.2">
      <c r="A39" s="101"/>
      <c r="B39" s="26"/>
      <c r="C39" s="26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26"/>
      <c r="AM39" s="70"/>
      <c r="AN39" s="26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87"/>
      <c r="BR39" s="87"/>
      <c r="BS39" s="87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6"/>
      <c r="CV39" s="6"/>
      <c r="CW39" s="6"/>
      <c r="CX39" s="102"/>
      <c r="CY39" s="14"/>
      <c r="CZ39" s="14"/>
      <c r="DA39" s="14"/>
      <c r="DB39" s="14"/>
      <c r="DC39" s="70"/>
      <c r="DD39" s="116"/>
      <c r="DE39" s="116"/>
      <c r="DF39" s="115"/>
      <c r="DG39" s="115"/>
      <c r="DH39" s="115"/>
      <c r="DI39" s="115"/>
      <c r="DJ39" s="112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T39" s="37"/>
    </row>
    <row r="40" spans="1:150" s="1" customFormat="1" ht="12.75" hidden="1" customHeight="1" x14ac:dyDescent="0.2">
      <c r="A40" s="101"/>
      <c r="B40" s="26"/>
      <c r="C40" s="26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26"/>
      <c r="AM40" s="70"/>
      <c r="AN40" s="26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87"/>
      <c r="BR40" s="87"/>
      <c r="BS40" s="87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6"/>
      <c r="CV40" s="6"/>
      <c r="CW40" s="6"/>
      <c r="CX40" s="26"/>
      <c r="CY40" s="14"/>
      <c r="CZ40" s="14"/>
      <c r="DA40" s="14"/>
      <c r="DB40" s="14"/>
      <c r="DC40" s="70"/>
      <c r="DD40" s="113"/>
      <c r="DE40" s="113"/>
      <c r="DF40" s="112"/>
      <c r="DG40" s="112"/>
      <c r="DH40" s="112"/>
      <c r="DI40" s="112"/>
      <c r="DJ40" s="112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T40" s="37"/>
    </row>
    <row r="41" spans="1:150" s="1" customFormat="1" x14ac:dyDescent="0.2">
      <c r="A41" s="101"/>
      <c r="B41" s="26"/>
      <c r="C41" s="26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26"/>
      <c r="AM41" s="70"/>
      <c r="AN41" s="26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87"/>
      <c r="BR41" s="87"/>
      <c r="BS41" s="87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6"/>
      <c r="CV41" s="6"/>
      <c r="CW41" s="6"/>
      <c r="CX41" s="26"/>
      <c r="CY41" s="14"/>
      <c r="CZ41" s="14"/>
      <c r="DA41" s="14"/>
      <c r="DB41" s="14"/>
      <c r="DC41" s="70"/>
      <c r="DD41" s="113"/>
      <c r="DE41" s="113"/>
      <c r="DF41" s="112"/>
      <c r="DG41" s="112"/>
      <c r="DH41" s="112"/>
      <c r="DI41" s="112"/>
      <c r="DJ41" s="112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T41" s="37"/>
    </row>
    <row r="42" spans="1:150" s="1" customFormat="1" x14ac:dyDescent="0.2">
      <c r="A42" s="101"/>
      <c r="B42" s="26"/>
      <c r="C42" s="26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26"/>
      <c r="AM42" s="70"/>
      <c r="AN42" s="26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87"/>
      <c r="BR42" s="87"/>
      <c r="BS42" s="87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6"/>
      <c r="CV42" s="6"/>
      <c r="CW42" s="6"/>
      <c r="CX42" s="26"/>
      <c r="CY42" s="14"/>
      <c r="CZ42" s="14"/>
      <c r="DA42" s="14"/>
      <c r="DB42" s="14"/>
      <c r="DC42" s="70"/>
      <c r="DD42" s="113"/>
      <c r="DE42" s="113"/>
      <c r="DF42" s="112"/>
      <c r="DG42" s="112"/>
      <c r="DH42" s="112"/>
      <c r="DI42" s="112"/>
      <c r="DJ42" s="112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T42" s="37"/>
    </row>
    <row r="43" spans="1:150" s="1" customFormat="1" x14ac:dyDescent="0.2">
      <c r="A43" s="101" t="s">
        <v>0</v>
      </c>
      <c r="B43" s="26"/>
      <c r="C43" s="26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26"/>
      <c r="AM43" s="70"/>
      <c r="AN43" s="26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87"/>
      <c r="BR43" s="87"/>
      <c r="BS43" s="87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6"/>
      <c r="CV43" s="6"/>
      <c r="CW43" s="6"/>
      <c r="CX43" s="26"/>
      <c r="CY43" s="14"/>
      <c r="CZ43" s="14"/>
      <c r="DA43" s="14"/>
      <c r="DB43" s="14"/>
      <c r="DC43" s="70"/>
      <c r="DD43" s="113"/>
      <c r="DE43" s="113"/>
      <c r="DF43" s="112"/>
      <c r="DG43" s="112"/>
      <c r="DH43" s="112"/>
      <c r="DI43" s="112"/>
      <c r="DJ43" s="112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T43" s="37"/>
    </row>
    <row r="44" spans="1:150" s="1" customFormat="1" x14ac:dyDescent="0.2">
      <c r="A44" s="101"/>
      <c r="B44" s="26"/>
      <c r="C44" s="26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26"/>
      <c r="AM44" s="70"/>
      <c r="AN44" s="26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87"/>
      <c r="BR44" s="87"/>
      <c r="BS44" s="87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6"/>
      <c r="CV44" s="6"/>
      <c r="CW44" s="6"/>
      <c r="CX44" s="26"/>
      <c r="CY44" s="14"/>
      <c r="CZ44" s="14"/>
      <c r="DA44" s="14"/>
      <c r="DB44" s="14"/>
      <c r="DC44" s="70"/>
      <c r="DD44" s="113"/>
      <c r="DE44" s="113"/>
      <c r="DF44" s="112"/>
      <c r="DG44" s="112"/>
      <c r="DH44" s="112"/>
      <c r="DI44" s="112"/>
      <c r="DJ44" s="112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T44" s="37"/>
    </row>
    <row r="45" spans="1:150" x14ac:dyDescent="0.2">
      <c r="DD45" s="113"/>
      <c r="DE45" s="113"/>
      <c r="DF45" s="112"/>
      <c r="DG45" s="112"/>
      <c r="DH45" s="112"/>
      <c r="DI45" s="112"/>
      <c r="DJ45" s="112"/>
    </row>
    <row r="46" spans="1:150" x14ac:dyDescent="0.2">
      <c r="DD46" s="113"/>
      <c r="DE46" s="113"/>
      <c r="DF46" s="112"/>
      <c r="DG46" s="112"/>
      <c r="DH46" s="112"/>
      <c r="DI46" s="112"/>
      <c r="DJ46" s="112"/>
    </row>
  </sheetData>
  <mergeCells count="23">
    <mergeCell ref="AR7:AR8"/>
    <mergeCell ref="CY7:CY8"/>
    <mergeCell ref="CZ7:CZ8"/>
    <mergeCell ref="DA7:DA8"/>
    <mergeCell ref="DB7:DB8"/>
    <mergeCell ref="BN7:BN8"/>
    <mergeCell ref="CW7:CW8"/>
    <mergeCell ref="A7:A8"/>
    <mergeCell ref="B7:B8"/>
    <mergeCell ref="C7:C8"/>
    <mergeCell ref="AP7:AP8"/>
    <mergeCell ref="CU7:CU8"/>
    <mergeCell ref="BK7:BK8"/>
    <mergeCell ref="AL7:AL8"/>
    <mergeCell ref="AN7:AN8"/>
    <mergeCell ref="CS7:CS8"/>
    <mergeCell ref="CT7:CT8"/>
    <mergeCell ref="CF7:CF8"/>
    <mergeCell ref="CD7:CD8"/>
    <mergeCell ref="CE7:CE8"/>
    <mergeCell ref="CO7:CO8"/>
    <mergeCell ref="CQ7:CQ8"/>
    <mergeCell ref="AQ7:AQ8"/>
  </mergeCells>
  <pageMargins left="0.23622047244094491" right="0.11811023622047245" top="0.23622047244094491" bottom="0.19685039370078741" header="0.31496062992125984" footer="0.31496062992125984"/>
  <pageSetup paperSize="9" scale="28" firstPageNumber="0" fitToWidth="5" orientation="landscape" r:id="rId1"/>
  <headerFooter alignWithMargins="0"/>
  <colBreaks count="1" manualBreakCount="1">
    <brk id="6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лот1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2017-10-09T10:33:57Z</cp:lastPrinted>
  <dcterms:created xsi:type="dcterms:W3CDTF">2013-04-24T10:34:01Z</dcterms:created>
  <dcterms:modified xsi:type="dcterms:W3CDTF">2018-01-31T13:03:57Z</dcterms:modified>
</cp:coreProperties>
</file>